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574b373d1eef65/Imágenes/Documentos/0. ENTIDADES EXTERNAS E INTERNAS/4. EPC/AGUA A LA VEREDA 3.0/13. CONVOCATORIA PÚBLICA/"/>
    </mc:Choice>
  </mc:AlternateContent>
  <xr:revisionPtr revIDLastSave="12" documentId="8_{1E84BB18-3CF2-4D22-8FF7-D05DCC74D568}" xr6:coauthVersionLast="47" xr6:coauthVersionMax="47" xr10:uidLastSave="{76DA25C8-957B-4010-82DF-D332091773A3}"/>
  <bookViews>
    <workbookView xWindow="-120" yWindow="-120" windowWidth="29040" windowHeight="15720" activeTab="3" xr2:uid="{FC8120C6-D79A-4339-BF2D-68E8FAFCC3D6}"/>
  </bookViews>
  <sheets>
    <sheet name="DIMENSIONES" sheetId="3" r:id="rId1"/>
    <sheet name="VALVULAS" sheetId="5" r:id="rId2"/>
    <sheet name="LECHOS" sheetId="4" r:id="rId3"/>
    <sheet name="PRESUPUESTO CANTIDADES" sheetId="6" r:id="rId4"/>
  </sheets>
  <definedNames>
    <definedName name="_xlnm.Print_Area" localSheetId="0">DIMENSIONES!$B$2:$H$10</definedName>
    <definedName name="_xlnm.Print_Area" localSheetId="2">LECHOS!$B$2:$I$5</definedName>
    <definedName name="_xlnm.Print_Area" localSheetId="3">'PRESUPUESTO CANTIDADES'!$B$2:$G$117</definedName>
    <definedName name="_xlnm.Print_Area" localSheetId="1">VALVULAS!$B$2:$H$14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6" l="1"/>
  <c r="L27" i="6"/>
  <c r="E28" i="6"/>
  <c r="N23" i="6"/>
  <c r="N22" i="6"/>
  <c r="N21" i="6"/>
  <c r="J28" i="6"/>
  <c r="I113" i="6"/>
  <c r="M21" i="6"/>
  <c r="E27" i="6" s="1"/>
  <c r="L22" i="6"/>
  <c r="L23" i="6" s="1"/>
  <c r="E26" i="6" s="1"/>
  <c r="E25" i="6"/>
  <c r="E24" i="6"/>
  <c r="J30" i="6"/>
  <c r="J27" i="6"/>
  <c r="J31" i="6" s="1"/>
  <c r="E23" i="6" s="1"/>
  <c r="J26" i="6"/>
  <c r="J25" i="6"/>
  <c r="E100" i="6" l="1"/>
  <c r="E63" i="6"/>
  <c r="E62" i="6"/>
  <c r="E61" i="6"/>
  <c r="D113" i="6" l="1"/>
  <c r="D114" i="6" l="1"/>
  <c r="I5" i="4" l="1"/>
  <c r="I4" i="4"/>
  <c r="I3" i="4"/>
  <c r="C5" i="4"/>
  <c r="C4" i="4"/>
  <c r="C3" i="4"/>
  <c r="E3" i="4" s="1"/>
  <c r="G3" i="4" s="1"/>
  <c r="E5" i="4"/>
  <c r="G5" i="4" s="1"/>
  <c r="E4" i="4"/>
  <c r="G4" i="4" s="1"/>
  <c r="E10" i="3"/>
  <c r="G10" i="3" s="1"/>
  <c r="H10" i="3" s="1"/>
  <c r="E9" i="3"/>
  <c r="G9" i="3" s="1"/>
  <c r="H9" i="3" s="1"/>
  <c r="F6" i="3"/>
  <c r="H6" i="3" s="1"/>
  <c r="F4" i="3"/>
  <c r="H4" i="3" s="1"/>
  <c r="H3" i="3"/>
  <c r="F3" i="3"/>
  <c r="H5" i="3" l="1"/>
</calcChain>
</file>

<file path=xl/sharedStrings.xml><?xml version="1.0" encoding="utf-8"?>
<sst xmlns="http://schemas.openxmlformats.org/spreadsheetml/2006/main" count="333" uniqueCount="186">
  <si>
    <t>CONSTRUCCIÒN FILTRO DE AGUA POTABLE EN CONCRETO REFORZADO PARA EL ACUEDUCTO ASUARCOPSA</t>
  </si>
  <si>
    <t>MUNICIPIO DE ANAPOIMA - CUNDINAMARCA</t>
  </si>
  <si>
    <t>ÍTEM</t>
  </si>
  <si>
    <t>DESCRIPCIÓN</t>
  </si>
  <si>
    <t>UND</t>
  </si>
  <si>
    <t>CANT</t>
  </si>
  <si>
    <t>VALOR UNITARIO</t>
  </si>
  <si>
    <t>VALOR TOTAL</t>
  </si>
  <si>
    <t>ml</t>
  </si>
  <si>
    <t>m2</t>
  </si>
  <si>
    <t xml:space="preserve">Excavaciones a mano en tierra seca de 0 a 2 metros de profundidad </t>
  </si>
  <si>
    <t>m3</t>
  </si>
  <si>
    <t>Excavaciones a mano en conglomerado en seco de 0 a 2m de profundidad</t>
  </si>
  <si>
    <t>Excavación manual en roca  h=0-2m (con compresor)</t>
  </si>
  <si>
    <t>Retiro de sobrantes a una distancia promedio de 18 kms y limpieza del lugar</t>
  </si>
  <si>
    <t>Concreto 1000 psi, para saneamiento</t>
  </si>
  <si>
    <t>Concreto impermeabilizado de 4000 psi, Placa de piso</t>
  </si>
  <si>
    <t>Concreto impermeabilizado de 4000 psi, Muros</t>
  </si>
  <si>
    <t>kg</t>
  </si>
  <si>
    <t>Cinta pvc V-22 para juntas de construcción</t>
  </si>
  <si>
    <t>SUMINISTROS</t>
  </si>
  <si>
    <t>TOTAL SUMINISTRO</t>
  </si>
  <si>
    <t>TOTAL COSTOS DIRECTOS</t>
  </si>
  <si>
    <t>COSTOS INDIRECTOS</t>
  </si>
  <si>
    <t>COSTO TOTAL PROYECTO (Directos + Indirectos)</t>
  </si>
  <si>
    <t>TOTAL  MANO DE OBRA FILTRO CONCRETO REFORZADO</t>
  </si>
  <si>
    <t>Instalacion lechos filtrantes y estructura de drenaje o falso fondo</t>
  </si>
  <si>
    <t>Falso fondo o estryctura de drenaje tipo boquilla</t>
  </si>
  <si>
    <t>Lecho de grava tamizada</t>
  </si>
  <si>
    <t>Lecho de arena tamizada</t>
  </si>
  <si>
    <t>lecho de antracita</t>
  </si>
  <si>
    <t>Suministros lechos filtrantes y estructura de drenaje o falso fondo</t>
  </si>
  <si>
    <t xml:space="preserve">TOTAL CONSTRUCCIÒN FILTRO EN CONCRETO REFORZADO. </t>
  </si>
  <si>
    <t>1,1,1</t>
  </si>
  <si>
    <t>1,1,2</t>
  </si>
  <si>
    <t>1,3,1</t>
  </si>
  <si>
    <t>1,3,2</t>
  </si>
  <si>
    <t>1,1,3</t>
  </si>
  <si>
    <t>1,9,1</t>
  </si>
  <si>
    <t>1,9,2</t>
  </si>
  <si>
    <t>1,9,3</t>
  </si>
  <si>
    <t>1,9,4</t>
  </si>
  <si>
    <t>1,11,1</t>
  </si>
  <si>
    <t>1,11,2</t>
  </si>
  <si>
    <t>INTERVENTORÍA</t>
  </si>
  <si>
    <t>A.I.U-</t>
  </si>
  <si>
    <t>Suministro e instalacion de concreto reforzado.</t>
  </si>
  <si>
    <t>Suministro e instalacion de acero de refuerzos hierro 60000 fg</t>
  </si>
  <si>
    <t>Excavacion.</t>
  </si>
  <si>
    <t>LONG</t>
  </si>
  <si>
    <t>H</t>
  </si>
  <si>
    <t>A</t>
  </si>
  <si>
    <t>VOL</t>
  </si>
  <si>
    <t>No L</t>
  </si>
  <si>
    <r>
      <t xml:space="preserve">VOL </t>
    </r>
    <r>
      <rPr>
        <b/>
        <vertAlign val="subscript"/>
        <sz val="20"/>
        <color theme="1"/>
        <rFont val="Calibri"/>
        <family val="2"/>
        <scheme val="minor"/>
      </rPr>
      <t>TO</t>
    </r>
  </si>
  <si>
    <t>L1</t>
  </si>
  <si>
    <t>L2</t>
  </si>
  <si>
    <t>TOTAL MUROS</t>
  </si>
  <si>
    <t>PLACA</t>
  </si>
  <si>
    <t>CON MURO</t>
  </si>
  <si>
    <t>TRES O DOS MUROS</t>
  </si>
  <si>
    <t>RESTADO</t>
  </si>
  <si>
    <t>NUMERO DE FILTROS</t>
  </si>
  <si>
    <t>DIMENSION DE CADA FILTRO</t>
  </si>
  <si>
    <t>AREA DE CADA FILTRO</t>
  </si>
  <si>
    <t>FILTRO 3</t>
  </si>
  <si>
    <t>FILTRO 4</t>
  </si>
  <si>
    <t>|</t>
  </si>
  <si>
    <t>LECHO</t>
  </si>
  <si>
    <t>AREA LECHO</t>
  </si>
  <si>
    <t>ALTURA LECHO</t>
  </si>
  <si>
    <t>GRAVA</t>
  </si>
  <si>
    <t>ARENA</t>
  </si>
  <si>
    <t>ANTRACITA</t>
  </si>
  <si>
    <t>No FILTROS</t>
  </si>
  <si>
    <t>VOL TOTAL</t>
  </si>
  <si>
    <t>VALVULAS</t>
  </si>
  <si>
    <t>V1</t>
  </si>
  <si>
    <t>Valvula de 4 ", cuerpo en PVC, interior de acero</t>
  </si>
  <si>
    <t>UNIDADES</t>
  </si>
  <si>
    <t>CANTIDAD</t>
  </si>
  <si>
    <t>U.</t>
  </si>
  <si>
    <t>ACCESORIOS</t>
  </si>
  <si>
    <t>Codo PVC de 4"</t>
  </si>
  <si>
    <t>ARREGLO</t>
  </si>
  <si>
    <t>VALOR X ARREGLO</t>
  </si>
  <si>
    <t>AGUA SEDIMENTADA A FILTROS</t>
  </si>
  <si>
    <t>Pasamuro 4"</t>
  </si>
  <si>
    <t>Tee pvc de 4"</t>
  </si>
  <si>
    <t>Tubo PVC de 4"</t>
  </si>
  <si>
    <t>m</t>
  </si>
  <si>
    <t>2,1,1</t>
  </si>
  <si>
    <t>2,1,2</t>
  </si>
  <si>
    <t>2,1,3</t>
  </si>
  <si>
    <t>2,1,4</t>
  </si>
  <si>
    <t>2,1,5</t>
  </si>
  <si>
    <t>2,1,6</t>
  </si>
  <si>
    <t>2,2,1</t>
  </si>
  <si>
    <t>2,2,2</t>
  </si>
  <si>
    <t>2,2,3</t>
  </si>
  <si>
    <t>2,2,4</t>
  </si>
  <si>
    <t>2,2,5</t>
  </si>
  <si>
    <t>2,3,1</t>
  </si>
  <si>
    <t>2,3,2</t>
  </si>
  <si>
    <t>2,3,3</t>
  </si>
  <si>
    <t>2,3,4</t>
  </si>
  <si>
    <t>2,3,5</t>
  </si>
  <si>
    <t>2,4,1</t>
  </si>
  <si>
    <t>2,4,2</t>
  </si>
  <si>
    <t>2,4,3</t>
  </si>
  <si>
    <t>2,4,5</t>
  </si>
  <si>
    <t>2,4,6</t>
  </si>
  <si>
    <t>Suministro e instalacion pasamuro, valvulas V1 y V2  y accesorios entrada agua sedimentada a filtros 3 y 4:</t>
  </si>
  <si>
    <t>Suministro e instalacion pasamuro, valvulas V3 y V4  y accesorios salida agua filtrada a tanque de almacenamiento 2.</t>
  </si>
  <si>
    <t>Suministro e instalacion pasamuro, valvulas V5 y V6  y accesorios  entrada agua de retrolavado a filtros 3 y 4:</t>
  </si>
  <si>
    <t>Suministro e instalacion pasamuro, valvulas V7 y V8  y accesorios salida agua de retrolavado filtros 3 y 4 a alcantarillado:</t>
  </si>
  <si>
    <t>2,5,1</t>
  </si>
  <si>
    <t>2,5,2</t>
  </si>
  <si>
    <t>2,5,3</t>
  </si>
  <si>
    <t>2,5,4</t>
  </si>
  <si>
    <t>Union PVC 4"</t>
  </si>
  <si>
    <t>2,2,6</t>
  </si>
  <si>
    <t>2,3,6</t>
  </si>
  <si>
    <t>2,4,4</t>
  </si>
  <si>
    <t>Instalacion pasamuro, valvulas V1 y V2  y accesorios entrada agua sedimentada a filtros 3 y 4:</t>
  </si>
  <si>
    <t>Placa de acero corrugado</t>
  </si>
  <si>
    <t>Obras de seguridad industrial</t>
  </si>
  <si>
    <t>und</t>
  </si>
  <si>
    <t>Barandal en tuberia aguas negras de 2 ", altura 1 m , dos lineas paralelas.</t>
  </si>
  <si>
    <t>Instalacion Obras de seguridad industrial</t>
  </si>
  <si>
    <t>1,6,1</t>
  </si>
  <si>
    <t>1,6,2</t>
  </si>
  <si>
    <t>1,6,3</t>
  </si>
  <si>
    <t>1,6,4</t>
  </si>
  <si>
    <t>1,6,5</t>
  </si>
  <si>
    <t>1,6,6</t>
  </si>
  <si>
    <t>1,7,1</t>
  </si>
  <si>
    <t>1,7,2</t>
  </si>
  <si>
    <t>1,7,3</t>
  </si>
  <si>
    <t>1,7,4</t>
  </si>
  <si>
    <t>1,7,5</t>
  </si>
  <si>
    <t>1,7,6</t>
  </si>
  <si>
    <t>1,8,1</t>
  </si>
  <si>
    <t>1,8,2</t>
  </si>
  <si>
    <t>1,8,3</t>
  </si>
  <si>
    <t>1,8,4</t>
  </si>
  <si>
    <t>1,8,5</t>
  </si>
  <si>
    <t>1,8,6</t>
  </si>
  <si>
    <t>1,9,5</t>
  </si>
  <si>
    <t>1,9,6</t>
  </si>
  <si>
    <t>1,10,1</t>
  </si>
  <si>
    <t>1,10,2</t>
  </si>
  <si>
    <t>1,10,3</t>
  </si>
  <si>
    <t>1,10,4</t>
  </si>
  <si>
    <t>1,11,</t>
  </si>
  <si>
    <t>Concreto de 3000 psi, Zapatas</t>
  </si>
  <si>
    <t>Suministro e instalacion de acero de refuerzos hierro para zapatas 60000 fg</t>
  </si>
  <si>
    <t>Concreto de 3000 psi, vigas</t>
  </si>
  <si>
    <t>Suministro e instalacion de acero de refuerzos hierro para vigas 60000 fg</t>
  </si>
  <si>
    <t>Concreto de 3000 psi, columnas</t>
  </si>
  <si>
    <t>Suministro e instalacion de acero de refuerzos hierro para columnas 60000 fg</t>
  </si>
  <si>
    <t>MANO DE OBRA HIDRAULICA</t>
  </si>
  <si>
    <t>ESTRUCTURA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</si>
  <si>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</si>
  <si>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</si>
  <si>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</si>
  <si>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</si>
  <si>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</si>
  <si>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</si>
  <si>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</si>
  <si>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</si>
  <si>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ACERO ESTRUCTURAL PASARELA</t>
  </si>
  <si>
    <t>1.4.1</t>
  </si>
  <si>
    <t>Kg</t>
  </si>
  <si>
    <t>Laminas250x300x9 son 12</t>
  </si>
  <si>
    <t>Pernos 1/2''</t>
  </si>
  <si>
    <t>Acero estructural 100x100x3 mm-53.7 ml</t>
  </si>
  <si>
    <t>Malla industrial metalica de piso</t>
  </si>
  <si>
    <t>1.4.2</t>
  </si>
  <si>
    <t>1.4.3</t>
  </si>
  <si>
    <t>1.4.4</t>
  </si>
  <si>
    <t>1.4.5</t>
  </si>
  <si>
    <t>1.4.6</t>
  </si>
  <si>
    <t>Baranda 2''x1/4'' (redondo)</t>
  </si>
  <si>
    <t>Baranda 1 1/2''x1/4'' (redondo)</t>
  </si>
  <si>
    <t>Angulo soporte malla 2''x1/8''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</si>
</sst>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&quot;$&quot;* #,##0_-;\-&quot;$&quot;* #,##0_-;_-&quot;$&quot;* &quot;-&quot;??_-;_-@_-"/>
    <numFmt numFmtId="169" formatCode="&quot;$&quot;\ #,##0"/>
    <numFmt numFmtId="170" formatCode="0.0%"/>
    <numFmt numFmtId="171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4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vertAlign val="subscript"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6"/>
      <color theme="1"/>
      <name val="Arial Black"/>
      <family val="2"/>
    </font>
    <font>
      <sz val="14"/>
      <color theme="1"/>
      <name val="Arial Black"/>
      <family val="2"/>
    </font>
    <font>
      <sz val="10"/>
      <color theme="1"/>
      <name val="Arial Black"/>
      <family val="2"/>
    </font>
    <font>
      <sz val="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justify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shrinkToFit="1"/>
    </xf>
    <xf numFmtId="166" fontId="2" fillId="0" borderId="9" xfId="1" applyNumberFormat="1" applyFont="1" applyFill="1" applyBorder="1" applyAlignment="1">
      <alignment vertical="center"/>
    </xf>
    <xf numFmtId="0" fontId="2" fillId="0" borderId="0" xfId="0" applyFont="1"/>
    <xf numFmtId="43" fontId="2" fillId="0" borderId="0" xfId="1" applyFont="1" applyFill="1" applyBorder="1"/>
    <xf numFmtId="164" fontId="2" fillId="0" borderId="0" xfId="1" applyNumberFormat="1" applyFont="1" applyFill="1" applyBorder="1"/>
    <xf numFmtId="0" fontId="2" fillId="0" borderId="1" xfId="0" applyFont="1" applyBorder="1"/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10" borderId="6" xfId="0" applyFont="1" applyFill="1" applyBorder="1" applyAlignment="1">
      <alignment horizontal="left"/>
    </xf>
    <xf numFmtId="0" fontId="2" fillId="10" borderId="7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/>
    </xf>
    <xf numFmtId="0" fontId="4" fillId="13" borderId="10" xfId="0" applyFont="1" applyFill="1" applyBorder="1" applyAlignment="1">
      <alignment horizontal="left" vertical="center" wrapText="1"/>
    </xf>
    <xf numFmtId="0" fontId="2" fillId="13" borderId="11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2" fillId="5" borderId="10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left" vertical="center"/>
    </xf>
    <xf numFmtId="0" fontId="5" fillId="9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 vertical="center"/>
    </xf>
    <xf numFmtId="0" fontId="5" fillId="8" borderId="10" xfId="0" applyFont="1" applyFill="1" applyBorder="1" applyAlignment="1">
      <alignment horizontal="center"/>
    </xf>
    <xf numFmtId="165" fontId="5" fillId="8" borderId="10" xfId="0" applyNumberFormat="1" applyFont="1" applyFill="1" applyBorder="1" applyAlignment="1">
      <alignment horizontal="center"/>
    </xf>
    <xf numFmtId="165" fontId="5" fillId="8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165" fontId="5" fillId="14" borderId="10" xfId="0" applyNumberFormat="1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/>
    </xf>
    <xf numFmtId="165" fontId="5" fillId="15" borderId="10" xfId="0" applyNumberFormat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165" fontId="5" fillId="7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5" fontId="5" fillId="3" borderId="10" xfId="0" applyNumberFormat="1" applyFont="1" applyFill="1" applyBorder="1" applyAlignment="1">
      <alignment horizontal="center"/>
    </xf>
    <xf numFmtId="169" fontId="8" fillId="0" borderId="10" xfId="0" applyNumberFormat="1" applyFont="1" applyBorder="1" applyAlignment="1">
      <alignment horizontal="center" vertical="center"/>
    </xf>
    <xf numFmtId="169" fontId="8" fillId="5" borderId="10" xfId="0" applyNumberFormat="1" applyFont="1" applyFill="1" applyBorder="1" applyAlignment="1">
      <alignment horizontal="center" vertical="center"/>
    </xf>
    <xf numFmtId="169" fontId="8" fillId="14" borderId="10" xfId="0" applyNumberFormat="1" applyFont="1" applyFill="1" applyBorder="1" applyAlignment="1">
      <alignment horizontal="center" vertical="center"/>
    </xf>
    <xf numFmtId="169" fontId="8" fillId="4" borderId="10" xfId="0" applyNumberFormat="1" applyFont="1" applyFill="1" applyBorder="1" applyAlignment="1">
      <alignment horizontal="center" vertical="center"/>
    </xf>
    <xf numFmtId="170" fontId="2" fillId="0" borderId="10" xfId="2" applyNumberFormat="1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 vertical="center"/>
    </xf>
    <xf numFmtId="0" fontId="2" fillId="10" borderId="10" xfId="0" applyFont="1" applyFill="1" applyBorder="1" applyAlignment="1">
      <alignment horizontal="left"/>
    </xf>
    <xf numFmtId="0" fontId="2" fillId="10" borderId="12" xfId="0" applyFont="1" applyFill="1" applyBorder="1" applyAlignment="1">
      <alignment vertical="center"/>
    </xf>
    <xf numFmtId="171" fontId="8" fillId="0" borderId="10" xfId="0" applyNumberFormat="1" applyFont="1" applyBorder="1" applyAlignment="1">
      <alignment horizontal="center" vertical="center"/>
    </xf>
    <xf numFmtId="165" fontId="2" fillId="11" borderId="3" xfId="0" applyNumberFormat="1" applyFont="1" applyFill="1" applyBorder="1" applyAlignment="1">
      <alignment horizontal="left"/>
    </xf>
    <xf numFmtId="166" fontId="2" fillId="11" borderId="5" xfId="1" applyNumberFormat="1" applyFont="1" applyFill="1" applyBorder="1" applyAlignment="1">
      <alignment vertical="center"/>
    </xf>
    <xf numFmtId="0" fontId="4" fillId="17" borderId="10" xfId="0" applyFont="1" applyFill="1" applyBorder="1" applyAlignment="1">
      <alignment horizontal="left" vertical="center" wrapText="1"/>
    </xf>
    <xf numFmtId="171" fontId="8" fillId="16" borderId="10" xfId="0" applyNumberFormat="1" applyFont="1" applyFill="1" applyBorder="1" applyAlignment="1">
      <alignment horizontal="center" vertical="center"/>
    </xf>
    <xf numFmtId="169" fontId="8" fillId="16" borderId="10" xfId="0" applyNumberFormat="1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 vertical="center" shrinkToFit="1"/>
    </xf>
    <xf numFmtId="0" fontId="2" fillId="18" borderId="6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left" vertical="center" wrapText="1"/>
    </xf>
    <xf numFmtId="0" fontId="2" fillId="19" borderId="11" xfId="0" applyFont="1" applyFill="1" applyBorder="1" applyAlignment="1">
      <alignment horizontal="center" vertical="center" shrinkToFit="1"/>
    </xf>
    <xf numFmtId="171" fontId="8" fillId="18" borderId="10" xfId="0" applyNumberFormat="1" applyFont="1" applyFill="1" applyBorder="1" applyAlignment="1">
      <alignment horizontal="center" vertical="center"/>
    </xf>
    <xf numFmtId="169" fontId="8" fillId="18" borderId="10" xfId="0" applyNumberFormat="1" applyFont="1" applyFill="1" applyBorder="1" applyAlignment="1">
      <alignment horizontal="center" vertical="center"/>
    </xf>
    <xf numFmtId="2" fontId="2" fillId="14" borderId="6" xfId="0" applyNumberFormat="1" applyFont="1" applyFill="1" applyBorder="1" applyAlignment="1">
      <alignment horizontal="center" vertical="center"/>
    </xf>
    <xf numFmtId="0" fontId="4" fillId="20" borderId="10" xfId="0" applyFont="1" applyFill="1" applyBorder="1" applyAlignment="1">
      <alignment horizontal="left" vertical="center" wrapText="1"/>
    </xf>
    <xf numFmtId="0" fontId="2" fillId="20" borderId="11" xfId="0" applyFont="1" applyFill="1" applyBorder="1" applyAlignment="1">
      <alignment horizontal="center" vertical="center" shrinkToFit="1"/>
    </xf>
    <xf numFmtId="171" fontId="8" fillId="1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69" fontId="9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left" vertical="center" wrapText="1"/>
    </xf>
    <xf numFmtId="0" fontId="2" fillId="10" borderId="11" xfId="0" applyFont="1" applyFill="1" applyBorder="1" applyAlignment="1">
      <alignment horizontal="center" vertical="center" shrinkToFit="1"/>
    </xf>
    <xf numFmtId="171" fontId="8" fillId="4" borderId="10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shrinkToFit="1"/>
    </xf>
    <xf numFmtId="171" fontId="8" fillId="5" borderId="10" xfId="0" applyNumberFormat="1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171" fontId="8" fillId="12" borderId="10" xfId="0" applyNumberFormat="1" applyFont="1" applyFill="1" applyBorder="1" applyAlignment="1">
      <alignment horizontal="center" vertical="center"/>
    </xf>
    <xf numFmtId="169" fontId="8" fillId="12" borderId="10" xfId="0" applyNumberFormat="1" applyFont="1" applyFill="1" applyBorder="1" applyAlignment="1">
      <alignment horizontal="center" vertical="center"/>
    </xf>
    <xf numFmtId="0" fontId="4" fillId="21" borderId="10" xfId="0" applyFont="1" applyFill="1" applyBorder="1" applyAlignment="1">
      <alignment horizontal="left" vertical="center" wrapText="1"/>
    </xf>
    <xf numFmtId="0" fontId="2" fillId="21" borderId="11" xfId="0" applyFont="1" applyFill="1" applyBorder="1" applyAlignment="1">
      <alignment horizontal="center" vertical="center" shrinkToFit="1"/>
    </xf>
    <xf numFmtId="171" fontId="8" fillId="9" borderId="10" xfId="0" applyNumberFormat="1" applyFont="1" applyFill="1" applyBorder="1" applyAlignment="1">
      <alignment horizontal="center" vertical="center"/>
    </xf>
    <xf numFmtId="169" fontId="8" fillId="9" borderId="10" xfId="0" applyNumberFormat="1" applyFont="1" applyFill="1" applyBorder="1" applyAlignment="1">
      <alignment horizontal="center" vertical="center"/>
    </xf>
    <xf numFmtId="165" fontId="2" fillId="6" borderId="10" xfId="0" applyNumberFormat="1" applyFont="1" applyFill="1" applyBorder="1" applyAlignment="1">
      <alignment horizontal="left"/>
    </xf>
    <xf numFmtId="0" fontId="2" fillId="22" borderId="6" xfId="0" applyFont="1" applyFill="1" applyBorder="1" applyAlignment="1">
      <alignment horizontal="center" vertical="center"/>
    </xf>
    <xf numFmtId="0" fontId="4" fillId="23" borderId="10" xfId="0" applyFont="1" applyFill="1" applyBorder="1" applyAlignment="1">
      <alignment horizontal="left" vertical="center" wrapText="1"/>
    </xf>
    <xf numFmtId="0" fontId="2" fillId="23" borderId="11" xfId="0" applyFont="1" applyFill="1" applyBorder="1" applyAlignment="1">
      <alignment horizontal="center" vertical="center" shrinkToFit="1"/>
    </xf>
    <xf numFmtId="171" fontId="8" fillId="22" borderId="10" xfId="0" applyNumberFormat="1" applyFont="1" applyFill="1" applyBorder="1" applyAlignment="1">
      <alignment horizontal="center" vertical="center"/>
    </xf>
    <xf numFmtId="169" fontId="8" fillId="22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left" vertical="center" wrapText="1"/>
    </xf>
    <xf numFmtId="2" fontId="2" fillId="18" borderId="6" xfId="0" applyNumberFormat="1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left" vertical="center" wrapText="1"/>
    </xf>
    <xf numFmtId="171" fontId="8" fillId="25" borderId="10" xfId="0" applyNumberFormat="1" applyFont="1" applyFill="1" applyBorder="1" applyAlignment="1">
      <alignment horizontal="center" vertical="center"/>
    </xf>
    <xf numFmtId="169" fontId="8" fillId="25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69" fontId="0" fillId="0" borderId="0" xfId="0" applyNumberFormat="1"/>
    <xf numFmtId="0" fontId="2" fillId="15" borderId="6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left" vertical="center" wrapText="1"/>
    </xf>
    <xf numFmtId="0" fontId="2" fillId="27" borderId="11" xfId="0" applyFont="1" applyFill="1" applyBorder="1" applyAlignment="1">
      <alignment horizontal="center" vertical="center" shrinkToFit="1"/>
    </xf>
    <xf numFmtId="171" fontId="8" fillId="15" borderId="10" xfId="0" applyNumberFormat="1" applyFont="1" applyFill="1" applyBorder="1" applyAlignment="1">
      <alignment horizontal="center" vertical="center"/>
    </xf>
    <xf numFmtId="169" fontId="8" fillId="15" borderId="10" xfId="0" applyNumberFormat="1" applyFont="1" applyFill="1" applyBorder="1" applyAlignment="1">
      <alignment horizontal="center" vertical="center"/>
    </xf>
    <xf numFmtId="0" fontId="2" fillId="28" borderId="6" xfId="0" applyFont="1" applyFill="1" applyBorder="1" applyAlignment="1">
      <alignment horizontal="center" vertical="center"/>
    </xf>
    <xf numFmtId="0" fontId="4" fillId="29" borderId="10" xfId="0" applyFont="1" applyFill="1" applyBorder="1" applyAlignment="1">
      <alignment horizontal="left" vertical="center" wrapText="1"/>
    </xf>
    <xf numFmtId="0" fontId="2" fillId="29" borderId="11" xfId="0" applyFont="1" applyFill="1" applyBorder="1" applyAlignment="1">
      <alignment horizontal="center" vertical="center" shrinkToFit="1"/>
    </xf>
    <xf numFmtId="171" fontId="8" fillId="28" borderId="10" xfId="0" applyNumberFormat="1" applyFont="1" applyFill="1" applyBorder="1" applyAlignment="1">
      <alignment horizontal="center" vertical="center"/>
    </xf>
    <xf numFmtId="169" fontId="8" fillId="28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169" fontId="8" fillId="14" borderId="10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11" borderId="15" xfId="0" applyFont="1" applyFill="1" applyBorder="1" applyAlignment="1">
      <alignment horizontal="left" vertical="center" wrapText="1"/>
    </xf>
    <xf numFmtId="0" fontId="2" fillId="11" borderId="14" xfId="0" applyFont="1" applyFill="1" applyBorder="1" applyAlignment="1">
      <alignment horizontal="left" vertical="center" wrapText="1"/>
    </xf>
    <xf numFmtId="0" fontId="2" fillId="11" borderId="1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41543</xdr:colOff>
      <xdr:row>0</xdr:row>
      <xdr:rowOff>0</xdr:rowOff>
    </xdr:from>
    <xdr:to>
      <xdr:col>16</xdr:col>
      <xdr:colOff>650875</xdr:colOff>
      <xdr:row>26</xdr:row>
      <xdr:rowOff>95224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BDFBC4-FE04-464A-B3B3-0E7297A8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6418" y="0"/>
          <a:ext cx="3657332" cy="6794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583405</xdr:colOff>
      <xdr:row>0</xdr:row>
      <xdr:rowOff>0</xdr:rowOff>
    </xdr:from>
    <xdr:to>
      <xdr:col>19</xdr:col>
      <xdr:colOff>236629</xdr:colOff>
      <xdr:row>10</xdr:row>
      <xdr:rowOff>290234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9F40D8-CCF4-424B-B812-C26ACD535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42030" y="0"/>
          <a:ext cx="8035224" cy="44217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502709</xdr:colOff>
      <xdr:row>0</xdr:row>
      <xdr:rowOff>0</xdr:rowOff>
    </xdr:from>
    <xdr:to>
      <xdr:col>13</xdr:col>
      <xdr:colOff>389387</xdr:colOff>
      <xdr:row>18</xdr:row>
      <xdr:rowOff>26987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351B19-7485-402B-8824-5BA373631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7615" y="0"/>
          <a:ext cx="2934678" cy="4384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374196</xdr:colOff>
      <xdr:row>84</xdr:row>
      <xdr:rowOff>700768</xdr:rowOff>
    </xdr:from>
    <xdr:to>
      <xdr:col>19</xdr:col>
      <xdr:colOff>29291</xdr:colOff>
      <xdr:row>96</xdr:row>
      <xdr:rowOff>186174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006FF5-B333-4CE6-A729-16B59CDDB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4482" y="35943268"/>
          <a:ext cx="8037095" cy="4574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EAA9-94C9-41A3-BF6A-32E8EB9E171F}">
  <dimension ref="B2:H15"/>
  <sheetViews>
    <sheetView view="pageBreakPreview" zoomScale="85" zoomScaleNormal="100" zoomScaleSheetLayoutView="85" workbookViewId="0">
      <selection activeCell="B2" sqref="B2"/>
    </sheetView>
  </sheetViews>
  <sheetFormatPr baseColWidth="10" defaultRowHeight="15" x14ac:dyDescent="0.25"/>
  <cols>
    <col min="2" max="2" width="25" customWidth="1"/>
    <col min="4" max="4" width="15.28515625" customWidth="1"/>
    <col min="5" max="5" width="9.5703125" customWidth="1"/>
    <col min="6" max="6" width="16.7109375" customWidth="1"/>
    <col min="7" max="7" width="15" customWidth="1"/>
    <col min="8" max="8" width="16" customWidth="1"/>
  </cols>
  <sheetData>
    <row r="2" spans="2:8" ht="30.75" x14ac:dyDescent="0.55000000000000004">
      <c r="C2" s="36" t="s">
        <v>49</v>
      </c>
      <c r="D2" s="36" t="s">
        <v>50</v>
      </c>
      <c r="E2" s="36" t="s">
        <v>51</v>
      </c>
      <c r="F2" s="36" t="s">
        <v>52</v>
      </c>
      <c r="G2" s="36" t="s">
        <v>53</v>
      </c>
      <c r="H2" s="36" t="s">
        <v>54</v>
      </c>
    </row>
    <row r="3" spans="2:8" ht="26.25" x14ac:dyDescent="0.4">
      <c r="B3" s="37" t="s">
        <v>55</v>
      </c>
      <c r="C3" s="38">
        <v>3.2</v>
      </c>
      <c r="D3" s="38">
        <v>2.7</v>
      </c>
      <c r="E3" s="38">
        <v>0.3</v>
      </c>
      <c r="F3" s="39">
        <f>+E3*D3*C3</f>
        <v>2.5920000000000005</v>
      </c>
      <c r="G3" s="38">
        <v>2</v>
      </c>
      <c r="H3" s="40">
        <f>+G3*F3</f>
        <v>5.1840000000000011</v>
      </c>
    </row>
    <row r="4" spans="2:8" ht="26.25" x14ac:dyDescent="0.4">
      <c r="B4" s="37" t="s">
        <v>56</v>
      </c>
      <c r="C4" s="41">
        <v>2.4</v>
      </c>
      <c r="D4" s="41">
        <v>2.7</v>
      </c>
      <c r="E4" s="41">
        <v>0.3</v>
      </c>
      <c r="F4" s="42">
        <f>+E4*D4*C4</f>
        <v>1.944</v>
      </c>
      <c r="G4" s="41">
        <v>3</v>
      </c>
      <c r="H4" s="43">
        <f>+G4*F4</f>
        <v>5.8319999999999999</v>
      </c>
    </row>
    <row r="5" spans="2:8" ht="32.25" customHeight="1" x14ac:dyDescent="0.4">
      <c r="B5" s="44" t="s">
        <v>57</v>
      </c>
      <c r="C5" s="41"/>
      <c r="D5" s="41"/>
      <c r="E5" s="41"/>
      <c r="F5" s="42"/>
      <c r="G5" s="41"/>
      <c r="H5" s="43">
        <f>SUM(H3:H4)</f>
        <v>11.016000000000002</v>
      </c>
    </row>
    <row r="6" spans="2:8" ht="26.25" x14ac:dyDescent="0.4">
      <c r="B6" s="38" t="s">
        <v>58</v>
      </c>
      <c r="C6" s="38">
        <v>3.4</v>
      </c>
      <c r="D6" s="38">
        <v>3.3</v>
      </c>
      <c r="E6" s="38">
        <v>0.3</v>
      </c>
      <c r="F6" s="45">
        <f>+E6*D6*C6</f>
        <v>3.3659999999999997</v>
      </c>
      <c r="G6" s="45">
        <v>1</v>
      </c>
      <c r="H6" s="45">
        <f>+G6*F6</f>
        <v>3.3659999999999997</v>
      </c>
    </row>
    <row r="8" spans="2:8" ht="63" x14ac:dyDescent="0.25">
      <c r="C8" s="46" t="s">
        <v>59</v>
      </c>
      <c r="D8" s="46" t="s">
        <v>60</v>
      </c>
      <c r="E8" s="46" t="s">
        <v>61</v>
      </c>
      <c r="F8" s="46" t="s">
        <v>62</v>
      </c>
      <c r="G8" s="46" t="s">
        <v>63</v>
      </c>
      <c r="H8" s="46" t="s">
        <v>64</v>
      </c>
    </row>
    <row r="9" spans="2:8" ht="26.25" x14ac:dyDescent="0.4">
      <c r="B9" s="37" t="s">
        <v>65</v>
      </c>
      <c r="C9" s="47">
        <v>3.2</v>
      </c>
      <c r="D9" s="38">
        <v>0.8</v>
      </c>
      <c r="E9" s="38">
        <f>+C9-D9</f>
        <v>2.4000000000000004</v>
      </c>
      <c r="F9" s="39">
        <v>2</v>
      </c>
      <c r="G9" s="38">
        <f>+E9/F9</f>
        <v>1.2000000000000002</v>
      </c>
      <c r="H9" s="40">
        <f>+G9*F9</f>
        <v>2.4000000000000004</v>
      </c>
    </row>
    <row r="10" spans="2:8" ht="26.25" x14ac:dyDescent="0.4">
      <c r="B10" s="37" t="s">
        <v>66</v>
      </c>
      <c r="C10" s="41">
        <v>3.35</v>
      </c>
      <c r="D10" s="41">
        <v>0.6</v>
      </c>
      <c r="E10" s="38">
        <f>+C10-D10</f>
        <v>2.75</v>
      </c>
      <c r="F10" s="42">
        <v>1</v>
      </c>
      <c r="G10" s="38">
        <f>+E10/F10</f>
        <v>2.75</v>
      </c>
      <c r="H10" s="43">
        <f>+G10*F10</f>
        <v>2.75</v>
      </c>
    </row>
    <row r="15" spans="2:8" x14ac:dyDescent="0.25">
      <c r="C15" t="s">
        <v>67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520-1E4C-4CF8-B3DE-72A6DFE7BAF4}">
  <dimension ref="B2:H14"/>
  <sheetViews>
    <sheetView view="pageBreakPreview" zoomScaleNormal="100" zoomScaleSheetLayoutView="100" workbookViewId="0">
      <selection activeCell="B3" sqref="B3:D3"/>
    </sheetView>
  </sheetViews>
  <sheetFormatPr baseColWidth="10" defaultRowHeight="15" x14ac:dyDescent="0.25"/>
  <cols>
    <col min="4" max="4" width="41" customWidth="1"/>
    <col min="5" max="5" width="10.5703125" customWidth="1"/>
    <col min="6" max="6" width="10.42578125" customWidth="1"/>
    <col min="7" max="7" width="24.42578125" bestFit="1" customWidth="1"/>
    <col min="8" max="8" width="23.5703125" customWidth="1"/>
  </cols>
  <sheetData>
    <row r="2" spans="2:8" ht="24.75" x14ac:dyDescent="0.5">
      <c r="B2" s="85"/>
      <c r="C2" s="85"/>
      <c r="D2" s="85"/>
      <c r="E2" s="149" t="s">
        <v>84</v>
      </c>
      <c r="F2" s="150"/>
      <c r="G2" s="85"/>
      <c r="H2" s="85"/>
    </row>
    <row r="3" spans="2:8" ht="66" customHeight="1" x14ac:dyDescent="0.25">
      <c r="B3" s="146" t="s">
        <v>76</v>
      </c>
      <c r="C3" s="147"/>
      <c r="D3" s="148"/>
      <c r="E3" s="87" t="s">
        <v>79</v>
      </c>
      <c r="F3" s="89" t="s">
        <v>80</v>
      </c>
      <c r="G3" s="86" t="s">
        <v>6</v>
      </c>
      <c r="H3" s="86" t="s">
        <v>85</v>
      </c>
    </row>
    <row r="4" spans="2:8" ht="74.25" x14ac:dyDescent="0.5">
      <c r="B4" s="90" t="s">
        <v>77</v>
      </c>
      <c r="C4" s="91" t="s">
        <v>86</v>
      </c>
      <c r="D4" s="85" t="s">
        <v>78</v>
      </c>
      <c r="E4" s="86" t="s">
        <v>81</v>
      </c>
      <c r="F4" s="86">
        <v>2</v>
      </c>
      <c r="G4" s="88"/>
      <c r="H4" s="88"/>
    </row>
    <row r="5" spans="2:8" ht="24.75" x14ac:dyDescent="0.5">
      <c r="B5" s="90"/>
      <c r="C5" s="91"/>
      <c r="D5" s="85" t="s">
        <v>87</v>
      </c>
      <c r="E5" s="86" t="s">
        <v>81</v>
      </c>
      <c r="F5" s="86">
        <v>2</v>
      </c>
      <c r="G5" s="88"/>
      <c r="H5" s="88"/>
    </row>
    <row r="6" spans="2:8" ht="24.75" x14ac:dyDescent="0.5">
      <c r="B6" s="85"/>
      <c r="C6" s="85"/>
      <c r="D6" s="85" t="s">
        <v>82</v>
      </c>
      <c r="E6" s="86"/>
      <c r="F6" s="86"/>
      <c r="G6" s="88"/>
      <c r="H6" s="88"/>
    </row>
    <row r="7" spans="2:8" ht="24.75" x14ac:dyDescent="0.5">
      <c r="B7" s="85"/>
      <c r="C7" s="85"/>
      <c r="D7" s="85" t="s">
        <v>83</v>
      </c>
      <c r="E7" s="86" t="s">
        <v>81</v>
      </c>
      <c r="F7" s="86">
        <v>2</v>
      </c>
      <c r="G7" s="88"/>
      <c r="H7" s="88"/>
    </row>
    <row r="8" spans="2:8" ht="24.75" x14ac:dyDescent="0.5">
      <c r="B8" s="85"/>
      <c r="C8" s="85"/>
      <c r="D8" s="85" t="s">
        <v>88</v>
      </c>
      <c r="E8" s="86" t="s">
        <v>81</v>
      </c>
      <c r="F8" s="86">
        <v>1</v>
      </c>
      <c r="G8" s="88"/>
      <c r="H8" s="88"/>
    </row>
    <row r="9" spans="2:8" ht="24.75" x14ac:dyDescent="0.5">
      <c r="B9" s="85"/>
      <c r="C9" s="85"/>
      <c r="D9" s="85" t="s">
        <v>89</v>
      </c>
      <c r="E9" s="86" t="s">
        <v>90</v>
      </c>
      <c r="F9" s="86">
        <v>10</v>
      </c>
      <c r="G9" s="88"/>
      <c r="H9" s="88"/>
    </row>
    <row r="10" spans="2:8" ht="24.75" x14ac:dyDescent="0.5">
      <c r="B10" s="85"/>
      <c r="C10" s="85"/>
      <c r="D10" s="85"/>
      <c r="E10" s="86" t="s">
        <v>81</v>
      </c>
      <c r="F10" s="86"/>
      <c r="G10" s="88"/>
      <c r="H10" s="88"/>
    </row>
    <row r="11" spans="2:8" ht="24.75" x14ac:dyDescent="0.5">
      <c r="B11" s="85"/>
      <c r="C11" s="85"/>
      <c r="D11" s="85"/>
      <c r="E11" s="86" t="s">
        <v>81</v>
      </c>
      <c r="F11" s="86"/>
      <c r="G11" s="88"/>
      <c r="H11" s="88"/>
    </row>
    <row r="12" spans="2:8" ht="24.75" x14ac:dyDescent="0.5">
      <c r="B12" s="85"/>
      <c r="C12" s="85"/>
      <c r="D12" s="85"/>
      <c r="E12" s="86" t="s">
        <v>81</v>
      </c>
      <c r="F12" s="86"/>
      <c r="G12" s="88"/>
      <c r="H12" s="88"/>
    </row>
    <row r="13" spans="2:8" ht="24.75" x14ac:dyDescent="0.5">
      <c r="B13" s="85"/>
      <c r="C13" s="85"/>
      <c r="D13" s="85"/>
      <c r="E13" s="86" t="s">
        <v>81</v>
      </c>
      <c r="F13" s="86"/>
      <c r="G13" s="88"/>
      <c r="H13" s="88"/>
    </row>
    <row r="14" spans="2:8" ht="24.75" x14ac:dyDescent="0.5">
      <c r="B14" s="85"/>
      <c r="C14" s="85"/>
      <c r="D14" s="85"/>
      <c r="E14" s="86"/>
      <c r="F14" s="86"/>
      <c r="G14" s="86"/>
      <c r="H14" s="88"/>
    </row>
  </sheetData>
  <mergeCells count="2">
    <mergeCell ref="B3:D3"/>
    <mergeCell ref="E2:F2"/>
  </mergeCells>
  <pageMargins left="0.7" right="0.7" top="0.75" bottom="0.75" header="0.3" footer="0.3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EC7B-986A-476F-8A68-177E6068F693}">
  <dimension ref="B2:I5"/>
  <sheetViews>
    <sheetView view="pageBreakPreview" zoomScaleNormal="100" zoomScaleSheetLayoutView="100" workbookViewId="0">
      <selection activeCell="B2" sqref="B2"/>
    </sheetView>
  </sheetViews>
  <sheetFormatPr baseColWidth="10" defaultRowHeight="15" x14ac:dyDescent="0.25"/>
  <cols>
    <col min="2" max="2" width="25" customWidth="1"/>
    <col min="5" max="5" width="16.42578125" customWidth="1"/>
    <col min="6" max="6" width="17.28515625" customWidth="1"/>
    <col min="8" max="8" width="15.7109375" customWidth="1"/>
  </cols>
  <sheetData>
    <row r="2" spans="2:9" ht="54" customHeight="1" x14ac:dyDescent="0.25">
      <c r="B2" s="48" t="s">
        <v>68</v>
      </c>
      <c r="C2" s="49" t="s">
        <v>55</v>
      </c>
      <c r="D2" s="49" t="s">
        <v>56</v>
      </c>
      <c r="E2" s="50" t="s">
        <v>69</v>
      </c>
      <c r="F2" s="50" t="s">
        <v>70</v>
      </c>
      <c r="G2" s="51" t="s">
        <v>52</v>
      </c>
      <c r="H2" s="50" t="s">
        <v>74</v>
      </c>
      <c r="I2" s="50" t="s">
        <v>75</v>
      </c>
    </row>
    <row r="3" spans="2:9" ht="26.25" x14ac:dyDescent="0.4">
      <c r="B3" s="52" t="s">
        <v>71</v>
      </c>
      <c r="C3" s="53">
        <f>3.15-0.6</f>
        <v>2.5499999999999998</v>
      </c>
      <c r="D3" s="54">
        <v>1</v>
      </c>
      <c r="E3" s="53">
        <f>+D3*C3</f>
        <v>2.5499999999999998</v>
      </c>
      <c r="F3" s="53">
        <v>0.3</v>
      </c>
      <c r="G3" s="54">
        <f>+F3*E3</f>
        <v>0.7649999999999999</v>
      </c>
      <c r="H3" s="53">
        <v>2</v>
      </c>
      <c r="I3" s="54">
        <f>+H3*G3</f>
        <v>1.5299999999999998</v>
      </c>
    </row>
    <row r="4" spans="2:9" ht="26.25" x14ac:dyDescent="0.4">
      <c r="B4" s="55" t="s">
        <v>72</v>
      </c>
      <c r="C4" s="55">
        <f t="shared" ref="C4:C5" si="0">3.15-0.6</f>
        <v>2.5499999999999998</v>
      </c>
      <c r="D4" s="56">
        <v>1</v>
      </c>
      <c r="E4" s="55">
        <f t="shared" ref="E4:E5" si="1">+D4*C4</f>
        <v>2.5499999999999998</v>
      </c>
      <c r="F4" s="55">
        <v>0.3</v>
      </c>
      <c r="G4" s="56">
        <f t="shared" ref="G4:G5" si="2">+F4*E4</f>
        <v>0.7649999999999999</v>
      </c>
      <c r="H4" s="55">
        <v>2</v>
      </c>
      <c r="I4" s="56">
        <f>+H4*G4</f>
        <v>1.5299999999999998</v>
      </c>
    </row>
    <row r="5" spans="2:9" ht="26.25" x14ac:dyDescent="0.4">
      <c r="B5" s="57" t="s">
        <v>73</v>
      </c>
      <c r="C5" s="57">
        <f t="shared" si="0"/>
        <v>2.5499999999999998</v>
      </c>
      <c r="D5" s="58">
        <v>1</v>
      </c>
      <c r="E5" s="57">
        <f t="shared" si="1"/>
        <v>2.5499999999999998</v>
      </c>
      <c r="F5" s="57">
        <v>0.4</v>
      </c>
      <c r="G5" s="58">
        <f t="shared" si="2"/>
        <v>1.02</v>
      </c>
      <c r="H5" s="57">
        <v>2</v>
      </c>
      <c r="I5" s="58">
        <f>+H5*G5</f>
        <v>2.04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5EB9-D985-4A94-8D72-E1853455ADF1}">
  <sheetPr>
    <pageSetUpPr fitToPage="1"/>
  </sheetPr>
  <dimension ref="B2:N117"/>
  <sheetViews>
    <sheetView tabSelected="1" view="pageBreakPreview" zoomScale="115" zoomScaleNormal="100" zoomScaleSheetLayoutView="115" workbookViewId="0">
      <selection activeCell="B2" sqref="B2:G2"/>
    </sheetView>
  </sheetViews>
  <sheetFormatPr baseColWidth="10" defaultRowHeight="15" x14ac:dyDescent="0.25"/>
  <cols>
    <col min="2" max="2" width="11.5703125" bestFit="1" customWidth="1"/>
    <col min="3" max="3" width="39.140625" customWidth="1"/>
    <col min="5" max="5" width="13.85546875" customWidth="1"/>
    <col min="6" max="6" width="19.7109375" customWidth="1"/>
    <col min="7" max="7" width="34" customWidth="1"/>
    <col min="8" max="8" width="15.28515625" customWidth="1"/>
  </cols>
  <sheetData>
    <row r="2" spans="2:8" ht="48" customHeight="1" x14ac:dyDescent="0.25">
      <c r="B2" s="131" t="s">
        <v>0</v>
      </c>
      <c r="C2" s="132"/>
      <c r="D2" s="132"/>
      <c r="E2" s="132"/>
      <c r="F2" s="132"/>
      <c r="G2" s="133"/>
    </row>
    <row r="3" spans="2:8" ht="19.5" customHeight="1" x14ac:dyDescent="0.25">
      <c r="B3" s="134" t="s">
        <v>1</v>
      </c>
      <c r="C3" s="135"/>
      <c r="D3" s="135"/>
      <c r="E3" s="135"/>
      <c r="F3" s="135"/>
      <c r="G3" s="136"/>
    </row>
    <row r="4" spans="2:8" ht="30" customHeight="1" x14ac:dyDescent="0.25">
      <c r="B4" s="1" t="s">
        <v>2</v>
      </c>
      <c r="C4" s="2" t="s">
        <v>3</v>
      </c>
      <c r="D4" s="2" t="s">
        <v>4</v>
      </c>
      <c r="E4" s="4" t="s">
        <v>5</v>
      </c>
      <c r="F4" s="3" t="s">
        <v>6</v>
      </c>
      <c r="G4" s="5" t="s">
        <v>7</v>
      </c>
    </row>
    <row r="5" spans="2:8" ht="28.5" customHeight="1" x14ac:dyDescent="0.25">
      <c r="B5" s="18">
        <v>1</v>
      </c>
      <c r="C5" s="112" t="s">
        <v>162</v>
      </c>
      <c r="D5" s="113"/>
      <c r="E5" s="112"/>
      <c r="F5" s="112"/>
      <c r="G5" s="112"/>
    </row>
    <row r="6" spans="2:8" ht="30" customHeight="1" x14ac:dyDescent="0.25">
      <c r="B6" s="30">
        <v>1.1000000000000001</v>
      </c>
      <c r="C6" s="11" t="s">
        <v>48</v>
      </c>
      <c r="D6" s="30"/>
      <c r="E6" s="11"/>
      <c r="F6" s="11"/>
      <c r="G6" s="11"/>
    </row>
    <row r="7" spans="2:8" ht="54" x14ac:dyDescent="0.25">
      <c r="B7" s="28" t="s">
        <v>33</v>
      </c>
      <c r="C7" s="11" t="s">
        <v>10</v>
      </c>
      <c r="D7" s="12" t="s">
        <v>11</v>
      </c>
      <c r="E7" s="68">
        <v>1</v>
      </c>
      <c r="F7" s="59"/>
      <c r="G7" s="59"/>
    </row>
    <row r="8" spans="2:8" ht="54" x14ac:dyDescent="0.25">
      <c r="B8" s="28" t="s">
        <v>34</v>
      </c>
      <c r="C8" s="11" t="s">
        <v>12</v>
      </c>
      <c r="D8" s="12" t="s">
        <v>11</v>
      </c>
      <c r="E8" s="68">
        <v>11</v>
      </c>
      <c r="F8" s="59"/>
      <c r="G8" s="59"/>
    </row>
    <row r="9" spans="2:8" ht="36" x14ac:dyDescent="0.25">
      <c r="B9" s="28" t="s">
        <v>37</v>
      </c>
      <c r="C9" s="11" t="s">
        <v>13</v>
      </c>
      <c r="D9" s="12" t="s">
        <v>11</v>
      </c>
      <c r="E9" s="68">
        <v>0.5</v>
      </c>
      <c r="F9" s="59"/>
      <c r="G9" s="59"/>
    </row>
    <row r="10" spans="2:8" ht="54" x14ac:dyDescent="0.25">
      <c r="B10" s="29">
        <v>1.2</v>
      </c>
      <c r="C10" s="11" t="s">
        <v>14</v>
      </c>
      <c r="D10" s="12" t="s">
        <v>11</v>
      </c>
      <c r="E10" s="68">
        <v>11</v>
      </c>
      <c r="F10" s="59"/>
      <c r="G10" s="59"/>
      <c r="H10" s="120"/>
    </row>
    <row r="11" spans="2:8" ht="36" x14ac:dyDescent="0.25">
      <c r="B11" s="115">
        <v>1.3</v>
      </c>
      <c r="C11" s="116" t="s">
        <v>46</v>
      </c>
      <c r="D11" s="115"/>
      <c r="E11" s="117"/>
      <c r="F11" s="118"/>
      <c r="G11" s="118"/>
    </row>
    <row r="12" spans="2:8" ht="36" x14ac:dyDescent="0.25">
      <c r="B12" s="28" t="s">
        <v>35</v>
      </c>
      <c r="C12" s="11" t="s">
        <v>15</v>
      </c>
      <c r="D12" s="12" t="s">
        <v>11</v>
      </c>
      <c r="E12" s="68">
        <v>1</v>
      </c>
      <c r="F12" s="59"/>
      <c r="G12" s="59"/>
    </row>
    <row r="13" spans="2:8" ht="36" x14ac:dyDescent="0.25">
      <c r="B13" s="28" t="s">
        <v>36</v>
      </c>
      <c r="C13" s="11" t="s">
        <v>155</v>
      </c>
      <c r="D13" s="12" t="s">
        <v>11</v>
      </c>
      <c r="E13" s="68">
        <v>4.5</v>
      </c>
      <c r="F13" s="59"/>
      <c r="G13" s="59"/>
    </row>
    <row r="14" spans="2:8" ht="54" x14ac:dyDescent="0.25">
      <c r="B14" s="74" t="s">
        <v>163</v>
      </c>
      <c r="C14" s="71" t="s">
        <v>156</v>
      </c>
      <c r="D14" s="75" t="s">
        <v>18</v>
      </c>
      <c r="E14" s="72">
        <v>180</v>
      </c>
      <c r="F14" s="73"/>
      <c r="G14" s="73"/>
    </row>
    <row r="15" spans="2:8" ht="18" x14ac:dyDescent="0.25">
      <c r="B15" s="74" t="s">
        <v>164</v>
      </c>
      <c r="C15" s="11" t="s">
        <v>157</v>
      </c>
      <c r="D15" s="12" t="s">
        <v>11</v>
      </c>
      <c r="E15" s="68">
        <v>3.23</v>
      </c>
      <c r="F15" s="59"/>
      <c r="G15" s="59"/>
    </row>
    <row r="16" spans="2:8" ht="54" x14ac:dyDescent="0.25">
      <c r="B16" s="74" t="s">
        <v>165</v>
      </c>
      <c r="C16" s="71" t="s">
        <v>158</v>
      </c>
      <c r="D16" s="75" t="s">
        <v>18</v>
      </c>
      <c r="E16" s="72">
        <v>593.55999999999995</v>
      </c>
      <c r="F16" s="73"/>
      <c r="G16" s="73"/>
    </row>
    <row r="17" spans="2:14" ht="36" x14ac:dyDescent="0.25">
      <c r="B17" s="74" t="s">
        <v>166</v>
      </c>
      <c r="C17" s="11" t="s">
        <v>159</v>
      </c>
      <c r="D17" s="12" t="s">
        <v>11</v>
      </c>
      <c r="E17" s="68">
        <v>3.23</v>
      </c>
      <c r="F17" s="59"/>
      <c r="G17" s="59"/>
    </row>
    <row r="18" spans="2:14" ht="54" x14ac:dyDescent="0.25">
      <c r="B18" s="74" t="s">
        <v>167</v>
      </c>
      <c r="C18" s="71" t="s">
        <v>160</v>
      </c>
      <c r="D18" s="75" t="s">
        <v>18</v>
      </c>
      <c r="E18" s="72">
        <v>803.83</v>
      </c>
      <c r="F18" s="73"/>
      <c r="G18" s="73"/>
    </row>
    <row r="19" spans="2:14" ht="36" x14ac:dyDescent="0.25">
      <c r="B19" s="74" t="s">
        <v>168</v>
      </c>
      <c r="C19" s="11" t="s">
        <v>16</v>
      </c>
      <c r="D19" s="12" t="s">
        <v>11</v>
      </c>
      <c r="E19" s="68">
        <v>1.45</v>
      </c>
      <c r="F19" s="59"/>
      <c r="G19" s="59"/>
    </row>
    <row r="20" spans="2:14" ht="36" x14ac:dyDescent="0.25">
      <c r="B20" s="74" t="s">
        <v>169</v>
      </c>
      <c r="C20" s="11" t="s">
        <v>17</v>
      </c>
      <c r="D20" s="12" t="s">
        <v>11</v>
      </c>
      <c r="E20" s="68">
        <v>8.56</v>
      </c>
      <c r="F20" s="59"/>
      <c r="G20" s="59"/>
    </row>
    <row r="21" spans="2:14" ht="54" x14ac:dyDescent="0.25">
      <c r="B21" s="74" t="s">
        <v>170</v>
      </c>
      <c r="C21" s="71" t="s">
        <v>47</v>
      </c>
      <c r="D21" s="75" t="s">
        <v>18</v>
      </c>
      <c r="E21" s="72">
        <v>2559.87</v>
      </c>
      <c r="F21" s="73"/>
      <c r="G21" s="73"/>
      <c r="H21" s="120"/>
      <c r="J21">
        <v>4.95</v>
      </c>
      <c r="L21">
        <v>14.9</v>
      </c>
      <c r="M21">
        <f>14.9*2</f>
        <v>29.8</v>
      </c>
      <c r="N21">
        <f>1.32*8</f>
        <v>10.56</v>
      </c>
    </row>
    <row r="22" spans="2:14" ht="36" x14ac:dyDescent="0.25">
      <c r="B22" s="121">
        <v>1.4</v>
      </c>
      <c r="C22" s="122" t="s">
        <v>171</v>
      </c>
      <c r="D22" s="123"/>
      <c r="E22" s="124"/>
      <c r="F22" s="125"/>
      <c r="G22" s="125"/>
      <c r="J22">
        <v>4.95</v>
      </c>
      <c r="L22">
        <f>13*0.9</f>
        <v>11.700000000000001</v>
      </c>
      <c r="N22">
        <f>1.25*8</f>
        <v>10</v>
      </c>
    </row>
    <row r="23" spans="2:14" ht="36" x14ac:dyDescent="0.25">
      <c r="B23" s="28" t="s">
        <v>172</v>
      </c>
      <c r="C23" s="11" t="s">
        <v>176</v>
      </c>
      <c r="D23" s="12" t="s">
        <v>173</v>
      </c>
      <c r="E23" s="68">
        <f>+J31*11.25</f>
        <v>706.72500000000014</v>
      </c>
      <c r="F23" s="59"/>
      <c r="G23" s="73"/>
      <c r="J23">
        <v>5</v>
      </c>
      <c r="L23">
        <f>SUM(L21:L22)</f>
        <v>26.6</v>
      </c>
      <c r="N23">
        <f>SUM(N21:N22)</f>
        <v>20.560000000000002</v>
      </c>
    </row>
    <row r="24" spans="2:14" ht="18" x14ac:dyDescent="0.25">
      <c r="B24" s="28" t="s">
        <v>178</v>
      </c>
      <c r="C24" s="11" t="s">
        <v>174</v>
      </c>
      <c r="D24" s="12" t="s">
        <v>18</v>
      </c>
      <c r="E24" s="68">
        <f>0.2*0.3*0.009*7850*12</f>
        <v>50.867999999999988</v>
      </c>
      <c r="F24" s="59"/>
      <c r="G24" s="73"/>
      <c r="J24">
        <v>5</v>
      </c>
    </row>
    <row r="25" spans="2:14" ht="18" x14ac:dyDescent="0.25">
      <c r="B25" s="28" t="s">
        <v>179</v>
      </c>
      <c r="C25" s="11" t="s">
        <v>175</v>
      </c>
      <c r="D25" s="12" t="s">
        <v>4</v>
      </c>
      <c r="E25" s="68">
        <f>4*12</f>
        <v>48</v>
      </c>
      <c r="F25" s="59"/>
      <c r="G25" s="59"/>
      <c r="J25">
        <f>0.7*3</f>
        <v>2.0999999999999996</v>
      </c>
    </row>
    <row r="26" spans="2:14" ht="18" x14ac:dyDescent="0.25">
      <c r="B26" s="28" t="s">
        <v>180</v>
      </c>
      <c r="C26" s="11" t="s">
        <v>183</v>
      </c>
      <c r="D26" s="12" t="s">
        <v>18</v>
      </c>
      <c r="E26" s="68">
        <f>4.33*L23</f>
        <v>115.17800000000001</v>
      </c>
      <c r="F26" s="59"/>
      <c r="G26" s="73"/>
      <c r="J26">
        <f>0.9*9</f>
        <v>8.1</v>
      </c>
    </row>
    <row r="27" spans="2:14" ht="36" x14ac:dyDescent="0.25">
      <c r="B27" s="28" t="s">
        <v>181</v>
      </c>
      <c r="C27" s="11" t="s">
        <v>184</v>
      </c>
      <c r="D27" s="12" t="s">
        <v>18</v>
      </c>
      <c r="E27" s="68">
        <f>3.47*M21</f>
        <v>103.40600000000001</v>
      </c>
      <c r="F27" s="59"/>
      <c r="G27" s="73"/>
      <c r="J27">
        <f>1.14*4</f>
        <v>4.5599999999999996</v>
      </c>
      <c r="L27">
        <f>6/27000</f>
        <v>2.2222222222222223E-4</v>
      </c>
    </row>
    <row r="28" spans="2:14" ht="36" x14ac:dyDescent="0.25">
      <c r="B28" s="28" t="s">
        <v>181</v>
      </c>
      <c r="C28" s="11" t="s">
        <v>185</v>
      </c>
      <c r="D28" s="12" t="s">
        <v>18</v>
      </c>
      <c r="E28" s="68">
        <f>0.0003*7850*N23</f>
        <v>48.418800000000005</v>
      </c>
      <c r="F28" s="59"/>
      <c r="G28" s="73"/>
      <c r="J28">
        <f>1.14*4</f>
        <v>4.5599999999999996</v>
      </c>
    </row>
    <row r="29" spans="2:14" ht="36" x14ac:dyDescent="0.25">
      <c r="B29" s="28" t="s">
        <v>182</v>
      </c>
      <c r="C29" s="11" t="s">
        <v>177</v>
      </c>
      <c r="D29" s="12" t="s">
        <v>9</v>
      </c>
      <c r="E29" s="68">
        <v>15.3</v>
      </c>
      <c r="F29" s="59"/>
      <c r="G29" s="73"/>
      <c r="J29">
        <f>1.14*4</f>
        <v>4.5599999999999996</v>
      </c>
    </row>
    <row r="30" spans="2:14" ht="36" x14ac:dyDescent="0.25">
      <c r="B30" s="126">
        <v>1.5</v>
      </c>
      <c r="C30" s="127" t="s">
        <v>19</v>
      </c>
      <c r="D30" s="128" t="s">
        <v>8</v>
      </c>
      <c r="E30" s="129">
        <v>15</v>
      </c>
      <c r="F30" s="130"/>
      <c r="G30" s="130"/>
      <c r="H30" s="120"/>
      <c r="J30">
        <f>1.19*16</f>
        <v>19.04</v>
      </c>
    </row>
    <row r="31" spans="2:14" ht="28.5" customHeight="1" x14ac:dyDescent="0.25">
      <c r="B31" s="19">
        <v>1.6</v>
      </c>
      <c r="C31" s="119" t="s">
        <v>161</v>
      </c>
      <c r="D31" s="93"/>
      <c r="E31" s="119"/>
      <c r="F31" s="119"/>
      <c r="G31" s="119"/>
      <c r="J31">
        <f>SUM(J21:J30)</f>
        <v>62.820000000000007</v>
      </c>
    </row>
    <row r="32" spans="2:14" ht="72" x14ac:dyDescent="0.25">
      <c r="B32" s="19"/>
      <c r="C32" s="93" t="s">
        <v>124</v>
      </c>
      <c r="D32" s="94"/>
      <c r="E32" s="95"/>
      <c r="F32" s="62"/>
      <c r="G32" s="62"/>
    </row>
    <row r="33" spans="2:8" ht="36" x14ac:dyDescent="0.25">
      <c r="B33" s="92" t="s">
        <v>130</v>
      </c>
      <c r="C33" s="82" t="s">
        <v>78</v>
      </c>
      <c r="D33" s="83" t="s">
        <v>81</v>
      </c>
      <c r="E33" s="84">
        <v>2</v>
      </c>
      <c r="F33" s="61"/>
      <c r="G33" s="61"/>
    </row>
    <row r="34" spans="2:8" ht="18" x14ac:dyDescent="0.25">
      <c r="B34" s="92" t="s">
        <v>131</v>
      </c>
      <c r="C34" s="82" t="s">
        <v>87</v>
      </c>
      <c r="D34" s="83" t="s">
        <v>81</v>
      </c>
      <c r="E34" s="84">
        <v>2</v>
      </c>
      <c r="F34" s="61"/>
      <c r="G34" s="61"/>
    </row>
    <row r="35" spans="2:8" ht="18" x14ac:dyDescent="0.25">
      <c r="B35" s="92" t="s">
        <v>132</v>
      </c>
      <c r="C35" s="82" t="s">
        <v>83</v>
      </c>
      <c r="D35" s="83" t="s">
        <v>81</v>
      </c>
      <c r="E35" s="84">
        <v>3</v>
      </c>
      <c r="F35" s="61"/>
      <c r="G35" s="61"/>
    </row>
    <row r="36" spans="2:8" ht="18" x14ac:dyDescent="0.25">
      <c r="B36" s="92" t="s">
        <v>133</v>
      </c>
      <c r="C36" s="82" t="s">
        <v>88</v>
      </c>
      <c r="D36" s="83" t="s">
        <v>81</v>
      </c>
      <c r="E36" s="84">
        <v>1</v>
      </c>
      <c r="F36" s="61"/>
      <c r="G36" s="61"/>
    </row>
    <row r="37" spans="2:8" ht="18" x14ac:dyDescent="0.25">
      <c r="B37" s="92" t="s">
        <v>134</v>
      </c>
      <c r="C37" s="82" t="s">
        <v>89</v>
      </c>
      <c r="D37" s="83" t="s">
        <v>90</v>
      </c>
      <c r="E37" s="84">
        <v>10</v>
      </c>
      <c r="F37" s="61"/>
      <c r="G37" s="61"/>
    </row>
    <row r="38" spans="2:8" ht="18" x14ac:dyDescent="0.25">
      <c r="B38" s="92" t="s">
        <v>135</v>
      </c>
      <c r="C38" s="82" t="s">
        <v>120</v>
      </c>
      <c r="D38" s="83" t="s">
        <v>81</v>
      </c>
      <c r="E38" s="84">
        <v>4</v>
      </c>
      <c r="F38" s="61"/>
      <c r="G38" s="61"/>
      <c r="H38" s="120"/>
    </row>
    <row r="39" spans="2:8" ht="90" x14ac:dyDescent="0.25">
      <c r="B39" s="99">
        <v>1.7</v>
      </c>
      <c r="C39" s="26" t="s">
        <v>113</v>
      </c>
      <c r="D39" s="27"/>
      <c r="E39" s="100"/>
      <c r="F39" s="101"/>
      <c r="G39" s="101"/>
    </row>
    <row r="40" spans="2:8" ht="36" x14ac:dyDescent="0.25">
      <c r="B40" s="92" t="s">
        <v>136</v>
      </c>
      <c r="C40" s="82" t="s">
        <v>78</v>
      </c>
      <c r="D40" s="83" t="s">
        <v>81</v>
      </c>
      <c r="E40" s="84">
        <v>2</v>
      </c>
      <c r="F40" s="61"/>
      <c r="G40" s="61"/>
    </row>
    <row r="41" spans="2:8" ht="18" x14ac:dyDescent="0.25">
      <c r="B41" s="92" t="s">
        <v>137</v>
      </c>
      <c r="C41" s="82" t="s">
        <v>87</v>
      </c>
      <c r="D41" s="83" t="s">
        <v>81</v>
      </c>
      <c r="E41" s="84">
        <v>2</v>
      </c>
      <c r="F41" s="61"/>
      <c r="G41" s="61"/>
    </row>
    <row r="42" spans="2:8" ht="18" x14ac:dyDescent="0.25">
      <c r="B42" s="92" t="s">
        <v>138</v>
      </c>
      <c r="C42" s="82" t="s">
        <v>83</v>
      </c>
      <c r="D42" s="83" t="s">
        <v>81</v>
      </c>
      <c r="E42" s="84">
        <v>3</v>
      </c>
      <c r="F42" s="61"/>
      <c r="G42" s="61"/>
    </row>
    <row r="43" spans="2:8" ht="18" x14ac:dyDescent="0.25">
      <c r="B43" s="92" t="s">
        <v>139</v>
      </c>
      <c r="C43" s="82" t="s">
        <v>88</v>
      </c>
      <c r="D43" s="83" t="s">
        <v>81</v>
      </c>
      <c r="E43" s="84">
        <v>1</v>
      </c>
      <c r="F43" s="61"/>
      <c r="G43" s="61"/>
    </row>
    <row r="44" spans="2:8" ht="18" x14ac:dyDescent="0.25">
      <c r="B44" s="92" t="s">
        <v>140</v>
      </c>
      <c r="C44" s="82" t="s">
        <v>89</v>
      </c>
      <c r="D44" s="83" t="s">
        <v>90</v>
      </c>
      <c r="E44" s="84">
        <v>10</v>
      </c>
      <c r="F44" s="61"/>
      <c r="G44" s="61"/>
    </row>
    <row r="45" spans="2:8" ht="18" x14ac:dyDescent="0.25">
      <c r="B45" s="92" t="s">
        <v>141</v>
      </c>
      <c r="C45" s="82" t="s">
        <v>120</v>
      </c>
      <c r="D45" s="83" t="s">
        <v>81</v>
      </c>
      <c r="E45" s="84">
        <v>4</v>
      </c>
      <c r="F45" s="61"/>
      <c r="G45" s="61"/>
      <c r="H45" s="120"/>
    </row>
    <row r="46" spans="2:8" ht="90" x14ac:dyDescent="0.25">
      <c r="B46" s="33">
        <v>1.8</v>
      </c>
      <c r="C46" s="102" t="s">
        <v>114</v>
      </c>
      <c r="D46" s="103"/>
      <c r="E46" s="104"/>
      <c r="F46" s="105"/>
      <c r="G46" s="105"/>
    </row>
    <row r="47" spans="2:8" ht="36" x14ac:dyDescent="0.25">
      <c r="B47" s="92" t="s">
        <v>142</v>
      </c>
      <c r="C47" s="82" t="s">
        <v>78</v>
      </c>
      <c r="D47" s="83" t="s">
        <v>81</v>
      </c>
      <c r="E47" s="84">
        <v>2</v>
      </c>
      <c r="F47" s="61"/>
      <c r="G47" s="61"/>
    </row>
    <row r="48" spans="2:8" ht="18" x14ac:dyDescent="0.25">
      <c r="B48" s="92" t="s">
        <v>143</v>
      </c>
      <c r="C48" s="82" t="s">
        <v>87</v>
      </c>
      <c r="D48" s="83" t="s">
        <v>81</v>
      </c>
      <c r="E48" s="84">
        <v>2</v>
      </c>
      <c r="F48" s="61"/>
      <c r="G48" s="61"/>
    </row>
    <row r="49" spans="2:8" ht="18" x14ac:dyDescent="0.25">
      <c r="B49" s="92" t="s">
        <v>144</v>
      </c>
      <c r="C49" s="82" t="s">
        <v>83</v>
      </c>
      <c r="D49" s="83" t="s">
        <v>81</v>
      </c>
      <c r="E49" s="84">
        <v>3</v>
      </c>
      <c r="F49" s="61"/>
      <c r="G49" s="61"/>
    </row>
    <row r="50" spans="2:8" ht="18" x14ac:dyDescent="0.25">
      <c r="B50" s="92" t="s">
        <v>145</v>
      </c>
      <c r="C50" s="82" t="s">
        <v>88</v>
      </c>
      <c r="D50" s="83" t="s">
        <v>81</v>
      </c>
      <c r="E50" s="84">
        <v>3</v>
      </c>
      <c r="F50" s="61"/>
      <c r="G50" s="61"/>
    </row>
    <row r="51" spans="2:8" ht="18" x14ac:dyDescent="0.25">
      <c r="B51" s="92" t="s">
        <v>146</v>
      </c>
      <c r="C51" s="82" t="s">
        <v>89</v>
      </c>
      <c r="D51" s="83" t="s">
        <v>90</v>
      </c>
      <c r="E51" s="84">
        <v>10</v>
      </c>
      <c r="F51" s="61"/>
      <c r="G51" s="61"/>
    </row>
    <row r="52" spans="2:8" ht="18" x14ac:dyDescent="0.25">
      <c r="B52" s="92" t="s">
        <v>147</v>
      </c>
      <c r="C52" s="82" t="s">
        <v>120</v>
      </c>
      <c r="D52" s="83" t="s">
        <v>81</v>
      </c>
      <c r="E52" s="84">
        <v>4</v>
      </c>
      <c r="F52" s="61"/>
      <c r="G52" s="61"/>
      <c r="H52" s="120"/>
    </row>
    <row r="53" spans="2:8" ht="90" x14ac:dyDescent="0.25">
      <c r="B53" s="21">
        <v>1.9</v>
      </c>
      <c r="C53" s="96" t="s">
        <v>115</v>
      </c>
      <c r="D53" s="97"/>
      <c r="E53" s="98"/>
      <c r="F53" s="60"/>
      <c r="G53" s="60"/>
    </row>
    <row r="54" spans="2:8" ht="36" x14ac:dyDescent="0.25">
      <c r="B54" s="92" t="s">
        <v>38</v>
      </c>
      <c r="C54" s="82" t="s">
        <v>78</v>
      </c>
      <c r="D54" s="83" t="s">
        <v>81</v>
      </c>
      <c r="E54" s="84">
        <v>2</v>
      </c>
      <c r="F54" s="61"/>
      <c r="G54" s="61"/>
    </row>
    <row r="55" spans="2:8" ht="18" x14ac:dyDescent="0.25">
      <c r="B55" s="92" t="s">
        <v>39</v>
      </c>
      <c r="C55" s="82" t="s">
        <v>87</v>
      </c>
      <c r="D55" s="83" t="s">
        <v>81</v>
      </c>
      <c r="E55" s="84">
        <v>2</v>
      </c>
      <c r="F55" s="61"/>
      <c r="G55" s="61"/>
    </row>
    <row r="56" spans="2:8" ht="18" x14ac:dyDescent="0.25">
      <c r="B56" s="92" t="s">
        <v>40</v>
      </c>
      <c r="C56" s="82" t="s">
        <v>83</v>
      </c>
      <c r="D56" s="83" t="s">
        <v>81</v>
      </c>
      <c r="E56" s="84">
        <v>2</v>
      </c>
      <c r="F56" s="61"/>
      <c r="G56" s="61"/>
    </row>
    <row r="57" spans="2:8" ht="18" x14ac:dyDescent="0.25">
      <c r="B57" s="92" t="s">
        <v>41</v>
      </c>
      <c r="C57" s="82" t="s">
        <v>88</v>
      </c>
      <c r="D57" s="83" t="s">
        <v>81</v>
      </c>
      <c r="E57" s="84">
        <v>1</v>
      </c>
      <c r="F57" s="61"/>
      <c r="G57" s="61"/>
    </row>
    <row r="58" spans="2:8" ht="18" x14ac:dyDescent="0.25">
      <c r="B58" s="92" t="s">
        <v>148</v>
      </c>
      <c r="C58" s="82" t="s">
        <v>89</v>
      </c>
      <c r="D58" s="83" t="s">
        <v>90</v>
      </c>
      <c r="E58" s="84">
        <v>10</v>
      </c>
      <c r="F58" s="61"/>
      <c r="G58" s="61"/>
    </row>
    <row r="59" spans="2:8" ht="18" x14ac:dyDescent="0.25">
      <c r="B59" s="92" t="s">
        <v>149</v>
      </c>
      <c r="C59" s="82" t="s">
        <v>120</v>
      </c>
      <c r="D59" s="83" t="s">
        <v>81</v>
      </c>
      <c r="E59" s="84">
        <v>4</v>
      </c>
      <c r="F59" s="61"/>
      <c r="G59" s="61"/>
      <c r="H59" s="120"/>
    </row>
    <row r="60" spans="2:8" ht="54" x14ac:dyDescent="0.25">
      <c r="B60" s="114">
        <v>1.1000000000000001</v>
      </c>
      <c r="C60" s="77" t="s">
        <v>26</v>
      </c>
      <c r="D60" s="78"/>
      <c r="E60" s="79"/>
      <c r="F60" s="80"/>
      <c r="G60" s="80"/>
    </row>
    <row r="61" spans="2:8" ht="36" x14ac:dyDescent="0.25">
      <c r="B61" s="76" t="s">
        <v>150</v>
      </c>
      <c r="C61" s="77" t="s">
        <v>27</v>
      </c>
      <c r="D61" s="78" t="s">
        <v>9</v>
      </c>
      <c r="E61" s="79">
        <f>1*2.6*2</f>
        <v>5.2</v>
      </c>
      <c r="F61" s="80"/>
      <c r="G61" s="80"/>
    </row>
    <row r="62" spans="2:8" ht="18" x14ac:dyDescent="0.25">
      <c r="B62" s="76" t="s">
        <v>151</v>
      </c>
      <c r="C62" s="77" t="s">
        <v>28</v>
      </c>
      <c r="D62" s="78" t="s">
        <v>11</v>
      </c>
      <c r="E62" s="79">
        <f>1*2.6*0.3*2</f>
        <v>1.56</v>
      </c>
      <c r="F62" s="80"/>
      <c r="G62" s="80"/>
    </row>
    <row r="63" spans="2:8" ht="18" x14ac:dyDescent="0.25">
      <c r="B63" s="76" t="s">
        <v>152</v>
      </c>
      <c r="C63" s="77" t="s">
        <v>29</v>
      </c>
      <c r="D63" s="78" t="s">
        <v>11</v>
      </c>
      <c r="E63" s="79">
        <f t="shared" ref="E63" si="0">1*2.6*0.3*2</f>
        <v>1.56</v>
      </c>
      <c r="F63" s="80"/>
      <c r="G63" s="80"/>
    </row>
    <row r="64" spans="2:8" ht="18" x14ac:dyDescent="0.25">
      <c r="B64" s="76" t="s">
        <v>153</v>
      </c>
      <c r="C64" s="77" t="s">
        <v>30</v>
      </c>
      <c r="D64" s="78" t="s">
        <v>11</v>
      </c>
      <c r="E64" s="79">
        <v>2</v>
      </c>
      <c r="F64" s="80"/>
      <c r="G64" s="80"/>
      <c r="H64" s="120"/>
    </row>
    <row r="65" spans="2:7" ht="36" customHeight="1" x14ac:dyDescent="0.25">
      <c r="B65" s="81" t="s">
        <v>154</v>
      </c>
      <c r="C65" s="82" t="s">
        <v>129</v>
      </c>
      <c r="D65" s="83"/>
      <c r="E65" s="84"/>
      <c r="F65" s="61"/>
      <c r="G65" s="61"/>
    </row>
    <row r="66" spans="2:7" ht="27" customHeight="1" x14ac:dyDescent="0.25">
      <c r="B66" s="81" t="s">
        <v>42</v>
      </c>
      <c r="C66" s="82" t="s">
        <v>125</v>
      </c>
      <c r="D66" s="78" t="s">
        <v>9</v>
      </c>
      <c r="E66" s="79">
        <v>5</v>
      </c>
      <c r="F66" s="80"/>
      <c r="G66" s="80"/>
    </row>
    <row r="67" spans="2:7" ht="54" x14ac:dyDescent="0.25">
      <c r="B67" s="81" t="s">
        <v>43</v>
      </c>
      <c r="C67" s="82" t="s">
        <v>128</v>
      </c>
      <c r="D67" s="78" t="s">
        <v>127</v>
      </c>
      <c r="E67" s="79">
        <v>10</v>
      </c>
      <c r="F67" s="80"/>
      <c r="G67" s="80"/>
    </row>
    <row r="68" spans="2:7" ht="29.25" customHeight="1" x14ac:dyDescent="0.25">
      <c r="B68" s="20"/>
      <c r="C68" s="137" t="s">
        <v>25</v>
      </c>
      <c r="D68" s="138"/>
      <c r="E68" s="138"/>
      <c r="F68" s="139"/>
      <c r="G68" s="60"/>
    </row>
    <row r="69" spans="2:7" ht="18" x14ac:dyDescent="0.25">
      <c r="B69" s="6"/>
      <c r="C69" s="7"/>
      <c r="D69" s="8"/>
      <c r="E69" s="8"/>
      <c r="F69" s="8"/>
      <c r="G69" s="13"/>
    </row>
    <row r="70" spans="2:7" ht="27" customHeight="1" x14ac:dyDescent="0.25">
      <c r="B70" s="34">
        <v>2</v>
      </c>
      <c r="C70" s="35" t="s">
        <v>20</v>
      </c>
      <c r="D70" s="34"/>
      <c r="E70" s="34"/>
      <c r="F70" s="34"/>
      <c r="G70" s="34"/>
    </row>
    <row r="71" spans="2:7" ht="85.5" customHeight="1" x14ac:dyDescent="0.25">
      <c r="B71" s="19">
        <v>2.1</v>
      </c>
      <c r="C71" s="93" t="s">
        <v>112</v>
      </c>
      <c r="D71" s="94"/>
      <c r="E71" s="95"/>
      <c r="F71" s="62"/>
      <c r="G71" s="62"/>
    </row>
    <row r="72" spans="2:7" ht="39.950000000000003" customHeight="1" x14ac:dyDescent="0.25">
      <c r="B72" s="92" t="s">
        <v>91</v>
      </c>
      <c r="C72" s="82" t="s">
        <v>78</v>
      </c>
      <c r="D72" s="83" t="s">
        <v>81</v>
      </c>
      <c r="E72" s="84">
        <v>2</v>
      </c>
      <c r="F72" s="61"/>
      <c r="G72" s="61"/>
    </row>
    <row r="73" spans="2:7" ht="39.950000000000003" customHeight="1" x14ac:dyDescent="0.25">
      <c r="B73" s="92" t="s">
        <v>92</v>
      </c>
      <c r="C73" s="82" t="s">
        <v>87</v>
      </c>
      <c r="D73" s="83" t="s">
        <v>81</v>
      </c>
      <c r="E73" s="84">
        <v>2</v>
      </c>
      <c r="F73" s="61"/>
      <c r="G73" s="61"/>
    </row>
    <row r="74" spans="2:7" ht="39.950000000000003" customHeight="1" x14ac:dyDescent="0.25">
      <c r="B74" s="92" t="s">
        <v>93</v>
      </c>
      <c r="C74" s="82" t="s">
        <v>83</v>
      </c>
      <c r="D74" s="83" t="s">
        <v>81</v>
      </c>
      <c r="E74" s="84">
        <v>3</v>
      </c>
      <c r="F74" s="61"/>
      <c r="G74" s="61"/>
    </row>
    <row r="75" spans="2:7" ht="39.950000000000003" customHeight="1" x14ac:dyDescent="0.25">
      <c r="B75" s="92" t="s">
        <v>94</v>
      </c>
      <c r="C75" s="82" t="s">
        <v>88</v>
      </c>
      <c r="D75" s="83" t="s">
        <v>81</v>
      </c>
      <c r="E75" s="84">
        <v>1</v>
      </c>
      <c r="F75" s="61"/>
      <c r="G75" s="61"/>
    </row>
    <row r="76" spans="2:7" ht="39.950000000000003" customHeight="1" x14ac:dyDescent="0.25">
      <c r="B76" s="92" t="s">
        <v>95</v>
      </c>
      <c r="C76" s="82" t="s">
        <v>89</v>
      </c>
      <c r="D76" s="83" t="s">
        <v>90</v>
      </c>
      <c r="E76" s="84">
        <v>10</v>
      </c>
      <c r="F76" s="61"/>
      <c r="G76" s="61"/>
    </row>
    <row r="77" spans="2:7" ht="39.950000000000003" customHeight="1" x14ac:dyDescent="0.25">
      <c r="B77" s="92" t="s">
        <v>96</v>
      </c>
      <c r="C77" s="82" t="s">
        <v>120</v>
      </c>
      <c r="D77" s="83" t="s">
        <v>81</v>
      </c>
      <c r="E77" s="84">
        <v>4</v>
      </c>
      <c r="F77" s="61"/>
      <c r="G77" s="61"/>
    </row>
    <row r="78" spans="2:7" ht="93.75" customHeight="1" x14ac:dyDescent="0.25">
      <c r="B78" s="99">
        <v>2.2000000000000002</v>
      </c>
      <c r="C78" s="26" t="s">
        <v>113</v>
      </c>
      <c r="D78" s="27"/>
      <c r="E78" s="100"/>
      <c r="F78" s="101"/>
      <c r="G78" s="101"/>
    </row>
    <row r="79" spans="2:7" ht="39.950000000000003" customHeight="1" x14ac:dyDescent="0.25">
      <c r="B79" s="92" t="s">
        <v>97</v>
      </c>
      <c r="C79" s="82" t="s">
        <v>78</v>
      </c>
      <c r="D79" s="83" t="s">
        <v>81</v>
      </c>
      <c r="E79" s="84">
        <v>2</v>
      </c>
      <c r="F79" s="61"/>
      <c r="G79" s="61"/>
    </row>
    <row r="80" spans="2:7" ht="27" customHeight="1" x14ac:dyDescent="0.25">
      <c r="B80" s="92" t="s">
        <v>98</v>
      </c>
      <c r="C80" s="82" t="s">
        <v>87</v>
      </c>
      <c r="D80" s="83" t="s">
        <v>81</v>
      </c>
      <c r="E80" s="84">
        <v>2</v>
      </c>
      <c r="F80" s="61"/>
      <c r="G80" s="61"/>
    </row>
    <row r="81" spans="2:7" ht="18" x14ac:dyDescent="0.25">
      <c r="B81" s="92" t="s">
        <v>99</v>
      </c>
      <c r="C81" s="82" t="s">
        <v>83</v>
      </c>
      <c r="D81" s="83" t="s">
        <v>81</v>
      </c>
      <c r="E81" s="84">
        <v>3</v>
      </c>
      <c r="F81" s="61"/>
      <c r="G81" s="61"/>
    </row>
    <row r="82" spans="2:7" ht="18" x14ac:dyDescent="0.25">
      <c r="B82" s="92" t="s">
        <v>100</v>
      </c>
      <c r="C82" s="82" t="s">
        <v>88</v>
      </c>
      <c r="D82" s="83" t="s">
        <v>81</v>
      </c>
      <c r="E82" s="84">
        <v>1</v>
      </c>
      <c r="F82" s="61"/>
      <c r="G82" s="61"/>
    </row>
    <row r="83" spans="2:7" ht="18" x14ac:dyDescent="0.25">
      <c r="B83" s="92" t="s">
        <v>101</v>
      </c>
      <c r="C83" s="82" t="s">
        <v>89</v>
      </c>
      <c r="D83" s="83" t="s">
        <v>90</v>
      </c>
      <c r="E83" s="84">
        <v>10</v>
      </c>
      <c r="F83" s="61"/>
      <c r="G83" s="61"/>
    </row>
    <row r="84" spans="2:7" ht="18" x14ac:dyDescent="0.25">
      <c r="B84" s="92" t="s">
        <v>121</v>
      </c>
      <c r="C84" s="82" t="s">
        <v>120</v>
      </c>
      <c r="D84" s="83" t="s">
        <v>81</v>
      </c>
      <c r="E84" s="84">
        <v>4</v>
      </c>
      <c r="F84" s="61"/>
      <c r="G84" s="61"/>
    </row>
    <row r="85" spans="2:7" ht="82.5" customHeight="1" x14ac:dyDescent="0.25">
      <c r="B85" s="33">
        <v>2.2999999999999998</v>
      </c>
      <c r="C85" s="102" t="s">
        <v>114</v>
      </c>
      <c r="D85" s="103"/>
      <c r="E85" s="104"/>
      <c r="F85" s="105"/>
      <c r="G85" s="105"/>
    </row>
    <row r="86" spans="2:7" ht="36" x14ac:dyDescent="0.25">
      <c r="B86" s="92" t="s">
        <v>102</v>
      </c>
      <c r="C86" s="82" t="s">
        <v>78</v>
      </c>
      <c r="D86" s="83" t="s">
        <v>81</v>
      </c>
      <c r="E86" s="84">
        <v>2</v>
      </c>
      <c r="F86" s="61"/>
      <c r="G86" s="61"/>
    </row>
    <row r="87" spans="2:7" ht="18" x14ac:dyDescent="0.25">
      <c r="B87" s="92" t="s">
        <v>103</v>
      </c>
      <c r="C87" s="82" t="s">
        <v>87</v>
      </c>
      <c r="D87" s="83" t="s">
        <v>81</v>
      </c>
      <c r="E87" s="84">
        <v>2</v>
      </c>
      <c r="F87" s="61"/>
      <c r="G87" s="61"/>
    </row>
    <row r="88" spans="2:7" ht="18" x14ac:dyDescent="0.25">
      <c r="B88" s="92" t="s">
        <v>104</v>
      </c>
      <c r="C88" s="82" t="s">
        <v>83</v>
      </c>
      <c r="D88" s="83" t="s">
        <v>81</v>
      </c>
      <c r="E88" s="84">
        <v>3</v>
      </c>
      <c r="F88" s="61"/>
      <c r="G88" s="61"/>
    </row>
    <row r="89" spans="2:7" ht="18" x14ac:dyDescent="0.25">
      <c r="B89" s="92" t="s">
        <v>105</v>
      </c>
      <c r="C89" s="82" t="s">
        <v>88</v>
      </c>
      <c r="D89" s="83" t="s">
        <v>81</v>
      </c>
      <c r="E89" s="84">
        <v>3</v>
      </c>
      <c r="F89" s="61"/>
      <c r="G89" s="61"/>
    </row>
    <row r="90" spans="2:7" ht="18" x14ac:dyDescent="0.25">
      <c r="B90" s="92" t="s">
        <v>106</v>
      </c>
      <c r="C90" s="82" t="s">
        <v>89</v>
      </c>
      <c r="D90" s="83" t="s">
        <v>90</v>
      </c>
      <c r="E90" s="84">
        <v>10</v>
      </c>
      <c r="F90" s="61"/>
      <c r="G90" s="61"/>
    </row>
    <row r="91" spans="2:7" ht="18" x14ac:dyDescent="0.25">
      <c r="B91" s="92" t="s">
        <v>122</v>
      </c>
      <c r="C91" s="82" t="s">
        <v>120</v>
      </c>
      <c r="D91" s="83" t="s">
        <v>81</v>
      </c>
      <c r="E91" s="84">
        <v>4</v>
      </c>
      <c r="F91" s="61"/>
      <c r="G91" s="61"/>
    </row>
    <row r="92" spans="2:7" ht="99.75" customHeight="1" x14ac:dyDescent="0.25">
      <c r="B92" s="21">
        <v>2.4</v>
      </c>
      <c r="C92" s="96" t="s">
        <v>115</v>
      </c>
      <c r="D92" s="97"/>
      <c r="E92" s="98"/>
      <c r="F92" s="60"/>
      <c r="G92" s="60"/>
    </row>
    <row r="93" spans="2:7" ht="36" x14ac:dyDescent="0.25">
      <c r="B93" s="92" t="s">
        <v>107</v>
      </c>
      <c r="C93" s="82" t="s">
        <v>78</v>
      </c>
      <c r="D93" s="83" t="s">
        <v>81</v>
      </c>
      <c r="E93" s="84">
        <v>2</v>
      </c>
      <c r="F93" s="61"/>
      <c r="G93" s="61"/>
    </row>
    <row r="94" spans="2:7" ht="18" x14ac:dyDescent="0.25">
      <c r="B94" s="92" t="s">
        <v>108</v>
      </c>
      <c r="C94" s="82" t="s">
        <v>87</v>
      </c>
      <c r="D94" s="83" t="s">
        <v>81</v>
      </c>
      <c r="E94" s="84">
        <v>2</v>
      </c>
      <c r="F94" s="61"/>
      <c r="G94" s="61"/>
    </row>
    <row r="95" spans="2:7" ht="18" x14ac:dyDescent="0.25">
      <c r="B95" s="92" t="s">
        <v>109</v>
      </c>
      <c r="C95" s="82" t="s">
        <v>83</v>
      </c>
      <c r="D95" s="83" t="s">
        <v>81</v>
      </c>
      <c r="E95" s="84">
        <v>2</v>
      </c>
      <c r="F95" s="61"/>
      <c r="G95" s="61"/>
    </row>
    <row r="96" spans="2:7" ht="18" x14ac:dyDescent="0.25">
      <c r="B96" s="92" t="s">
        <v>123</v>
      </c>
      <c r="C96" s="82" t="s">
        <v>88</v>
      </c>
      <c r="D96" s="83" t="s">
        <v>81</v>
      </c>
      <c r="E96" s="84">
        <v>1</v>
      </c>
      <c r="F96" s="61"/>
      <c r="G96" s="61"/>
    </row>
    <row r="97" spans="2:7" ht="18" x14ac:dyDescent="0.25">
      <c r="B97" s="92" t="s">
        <v>110</v>
      </c>
      <c r="C97" s="82" t="s">
        <v>89</v>
      </c>
      <c r="D97" s="83" t="s">
        <v>90</v>
      </c>
      <c r="E97" s="84">
        <v>10</v>
      </c>
      <c r="F97" s="61"/>
      <c r="G97" s="61"/>
    </row>
    <row r="98" spans="2:7" ht="18" x14ac:dyDescent="0.25">
      <c r="B98" s="92" t="s">
        <v>111</v>
      </c>
      <c r="C98" s="82" t="s">
        <v>120</v>
      </c>
      <c r="D98" s="83" t="s">
        <v>81</v>
      </c>
      <c r="E98" s="84">
        <v>4</v>
      </c>
      <c r="F98" s="61"/>
      <c r="G98" s="61"/>
    </row>
    <row r="99" spans="2:7" ht="54" x14ac:dyDescent="0.25">
      <c r="B99" s="107">
        <v>2.5</v>
      </c>
      <c r="C99" s="108" t="s">
        <v>31</v>
      </c>
      <c r="D99" s="109"/>
      <c r="E99" s="110"/>
      <c r="F99" s="111"/>
      <c r="G99" s="111"/>
    </row>
    <row r="100" spans="2:7" ht="36" x14ac:dyDescent="0.25">
      <c r="B100" s="107" t="s">
        <v>116</v>
      </c>
      <c r="C100" s="108" t="s">
        <v>27</v>
      </c>
      <c r="D100" s="109" t="s">
        <v>9</v>
      </c>
      <c r="E100" s="110">
        <f>1*2.6*2</f>
        <v>5.2</v>
      </c>
      <c r="F100" s="111"/>
      <c r="G100" s="111"/>
    </row>
    <row r="101" spans="2:7" ht="18" x14ac:dyDescent="0.25">
      <c r="B101" s="107" t="s">
        <v>117</v>
      </c>
      <c r="C101" s="108" t="s">
        <v>28</v>
      </c>
      <c r="D101" s="109" t="s">
        <v>11</v>
      </c>
      <c r="E101" s="110">
        <v>1.5</v>
      </c>
      <c r="F101" s="111"/>
      <c r="G101" s="111"/>
    </row>
    <row r="102" spans="2:7" ht="18" x14ac:dyDescent="0.25">
      <c r="B102" s="107" t="s">
        <v>118</v>
      </c>
      <c r="C102" s="108" t="s">
        <v>29</v>
      </c>
      <c r="D102" s="109" t="s">
        <v>11</v>
      </c>
      <c r="E102" s="110">
        <v>1.5</v>
      </c>
      <c r="F102" s="111"/>
      <c r="G102" s="111"/>
    </row>
    <row r="103" spans="2:7" ht="18" x14ac:dyDescent="0.25">
      <c r="B103" s="107" t="s">
        <v>119</v>
      </c>
      <c r="C103" s="108" t="s">
        <v>30</v>
      </c>
      <c r="D103" s="109" t="s">
        <v>11</v>
      </c>
      <c r="E103" s="110">
        <v>2</v>
      </c>
      <c r="F103" s="111"/>
      <c r="G103" s="111"/>
    </row>
    <row r="104" spans="2:7" ht="36" x14ac:dyDescent="0.25">
      <c r="B104" s="81">
        <v>1.1100000000000001</v>
      </c>
      <c r="C104" s="82" t="s">
        <v>126</v>
      </c>
      <c r="D104" s="83"/>
      <c r="E104" s="84"/>
      <c r="F104" s="61"/>
      <c r="G104" s="61"/>
    </row>
    <row r="105" spans="2:7" ht="24" customHeight="1" x14ac:dyDescent="0.25">
      <c r="B105" s="81" t="s">
        <v>42</v>
      </c>
      <c r="C105" s="82" t="s">
        <v>125</v>
      </c>
      <c r="D105" s="78" t="s">
        <v>9</v>
      </c>
      <c r="E105" s="79">
        <v>5</v>
      </c>
      <c r="F105" s="80"/>
      <c r="G105" s="80"/>
    </row>
    <row r="106" spans="2:7" ht="54" x14ac:dyDescent="0.25">
      <c r="B106" s="81" t="s">
        <v>43</v>
      </c>
      <c r="C106" s="82" t="s">
        <v>128</v>
      </c>
      <c r="D106" s="78" t="s">
        <v>127</v>
      </c>
      <c r="E106" s="79">
        <v>10</v>
      </c>
      <c r="F106" s="80"/>
      <c r="G106" s="80"/>
    </row>
    <row r="107" spans="2:7" ht="30" customHeight="1" x14ac:dyDescent="0.25">
      <c r="B107" s="66"/>
      <c r="C107" s="24" t="s">
        <v>21</v>
      </c>
      <c r="D107" s="25"/>
      <c r="E107" s="25"/>
      <c r="F107" s="67"/>
      <c r="G107" s="62"/>
    </row>
    <row r="108" spans="2:7" ht="29.25" customHeight="1" x14ac:dyDescent="0.25">
      <c r="B108" s="106"/>
      <c r="C108" s="142" t="s">
        <v>32</v>
      </c>
      <c r="D108" s="142"/>
      <c r="E108" s="142"/>
      <c r="F108" s="142"/>
      <c r="G108" s="60"/>
    </row>
    <row r="109" spans="2:7" ht="18" x14ac:dyDescent="0.25">
      <c r="B109" s="9"/>
      <c r="C109" s="64"/>
      <c r="D109" s="65"/>
      <c r="E109" s="65"/>
      <c r="F109" s="65"/>
    </row>
    <row r="110" spans="2:7" ht="18.75" customHeight="1" x14ac:dyDescent="0.25">
      <c r="B110" s="32"/>
      <c r="C110" s="141" t="s">
        <v>22</v>
      </c>
      <c r="D110" s="141"/>
      <c r="E110" s="141"/>
      <c r="F110" s="141"/>
      <c r="G110" s="60"/>
    </row>
    <row r="111" spans="2:7" ht="18" x14ac:dyDescent="0.25">
      <c r="B111" s="17"/>
      <c r="C111" s="10"/>
      <c r="D111" s="14"/>
      <c r="E111" s="15"/>
      <c r="F111" s="16"/>
    </row>
    <row r="112" spans="2:7" ht="18" x14ac:dyDescent="0.25">
      <c r="B112" s="69"/>
      <c r="C112" s="143" t="s">
        <v>23</v>
      </c>
      <c r="D112" s="144"/>
      <c r="E112" s="144"/>
      <c r="F112" s="145"/>
      <c r="G112" s="70"/>
    </row>
    <row r="113" spans="2:9" ht="18" x14ac:dyDescent="0.25">
      <c r="B113" s="22"/>
      <c r="C113" s="31" t="s">
        <v>45</v>
      </c>
      <c r="D113" s="140">
        <f>+G110</f>
        <v>0</v>
      </c>
      <c r="E113" s="140"/>
      <c r="F113" s="63">
        <v>0.25</v>
      </c>
      <c r="G113" s="61"/>
      <c r="I113">
        <f>19000*1.25</f>
        <v>23750</v>
      </c>
    </row>
    <row r="114" spans="2:9" ht="18" customHeight="1" x14ac:dyDescent="0.25">
      <c r="B114" s="22"/>
      <c r="C114" s="31" t="s">
        <v>44</v>
      </c>
      <c r="D114" s="140">
        <f>+D113</f>
        <v>0</v>
      </c>
      <c r="E114" s="140"/>
      <c r="F114" s="63">
        <v>0.05</v>
      </c>
      <c r="G114" s="61"/>
    </row>
    <row r="115" spans="2:9" ht="18" x14ac:dyDescent="0.25">
      <c r="B115" s="23"/>
      <c r="C115" s="24" t="s">
        <v>23</v>
      </c>
      <c r="D115" s="25"/>
      <c r="E115" s="25"/>
      <c r="F115" s="25"/>
      <c r="G115" s="62"/>
    </row>
    <row r="116" spans="2:9" ht="18" x14ac:dyDescent="0.25">
      <c r="B116" s="9"/>
      <c r="C116" s="10"/>
      <c r="D116" s="14"/>
      <c r="E116" s="15"/>
      <c r="F116" s="16"/>
    </row>
    <row r="117" spans="2:9" ht="36.75" customHeight="1" x14ac:dyDescent="0.25">
      <c r="B117" s="32"/>
      <c r="C117" s="141" t="s">
        <v>24</v>
      </c>
      <c r="D117" s="141"/>
      <c r="E117" s="141"/>
      <c r="F117" s="141"/>
      <c r="G117" s="60"/>
    </row>
  </sheetData>
  <mergeCells count="9">
    <mergeCell ref="D113:E113"/>
    <mergeCell ref="D114:E114"/>
    <mergeCell ref="C117:F117"/>
    <mergeCell ref="B2:G2"/>
    <mergeCell ref="B3:G3"/>
    <mergeCell ref="C68:F68"/>
    <mergeCell ref="C108:F108"/>
    <mergeCell ref="C110:F110"/>
    <mergeCell ref="C112:F112"/>
  </mergeCells>
  <phoneticPr fontId="12" type="noConversion"/>
  <pageMargins left="0.70866141732283472" right="0.70866141732283472" top="0.74803149606299213" bottom="1.1417322834645669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DIMENSIONES</vt:lpstr>
      <vt:lpstr>VALVULAS</vt:lpstr>
      <vt:lpstr>LECHOS</vt:lpstr>
      <vt:lpstr>PRESUPUESTO CANTIDADES</vt:lpstr>
      <vt:lpstr>DIMENSIONES!Área_de_impresión</vt:lpstr>
      <vt:lpstr>LECHOS!Área_de_impresión</vt:lpstr>
      <vt:lpstr>'PRESUPUESTO CANTIDADES'!Área_de_impresión</vt:lpstr>
      <vt:lpstr>VALVULAS!Área_de_impresión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ASUARCOPSA ANAPOIMA</cp:lastModifiedBy>
  <cp:lastPrinted>2025-06-26T22:11:58Z</cp:lastPrinted>
  <dcterms:created xsi:type="dcterms:W3CDTF">2024-11-08T16:25:01Z</dcterms:created>
  <dcterms:modified xsi:type="dcterms:W3CDTF">2026-01-19T16:59:00Z</dcterms:modified>
</cp:coreProperties>
</file>